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OPUS\Publications\2020\"/>
    </mc:Choice>
  </mc:AlternateContent>
  <bookViews>
    <workbookView xWindow="0" yWindow="0" windowWidth="23040" windowHeight="9384" tabRatio="598" firstSheet="3" activeTab="5"/>
  </bookViews>
  <sheets>
    <sheet name="Vte directe" sheetId="14" state="hidden" r:id="rId1"/>
    <sheet name="Viande" sheetId="13" state="hidden" r:id="rId2"/>
    <sheet name="Saisie agneaux" sheetId="18" r:id="rId3"/>
    <sheet name="Marge merguez" sheetId="22" r:id="rId4"/>
    <sheet name="Utilitaire" sheetId="17" state="hidden" r:id="rId5"/>
    <sheet name="véhicule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mb1">[1]MARGBRUT!#REF!</definedName>
    <definedName name="___mb2">[1]MARGBRUT!#REF!</definedName>
    <definedName name="___mb3">[1]MARGBRUT!#REF!</definedName>
    <definedName name="___mb4">[1]MARGBRUT!#REF!</definedName>
    <definedName name="___mb5">[1]MARGBRUT!#REF!</definedName>
    <definedName name="___mb6">[1]MARGBRUT!#REF!</definedName>
    <definedName name="___mb7">[1]MARGBRUT!#REF!</definedName>
    <definedName name="___mb8">[1]MARGBRUT!#REF!</definedName>
    <definedName name="___mb9">[1]MARGBRUT!#REF!</definedName>
    <definedName name="__mb1">[1]MARGBRUT!#REF!</definedName>
    <definedName name="__mb2">[1]MARGBRUT!#REF!</definedName>
    <definedName name="__mb3">[1]MARGBRUT!#REF!</definedName>
    <definedName name="__mb4">[1]MARGBRUT!#REF!</definedName>
    <definedName name="__mb5">[1]MARGBRUT!#REF!</definedName>
    <definedName name="__mb6">[1]MARGBRUT!#REF!</definedName>
    <definedName name="__mb7">[1]MARGBRUT!#REF!</definedName>
    <definedName name="__mb8">[1]MARGBRUT!#REF!</definedName>
    <definedName name="__mb9">[1]MARGBRUT!#REF!</definedName>
    <definedName name="_mb1">[1]MARGBRUT!#REF!</definedName>
    <definedName name="_mb2">[1]MARGBRUT!#REF!</definedName>
    <definedName name="_mb3">[1]MARGBRUT!#REF!</definedName>
    <definedName name="_mb4">[1]MARGBRUT!#REF!</definedName>
    <definedName name="_mb5">[1]MARGBRUT!#REF!</definedName>
    <definedName name="_mb6">[1]MARGBRUT!#REF!</definedName>
    <definedName name="_mb7">[1]MARGBRUT!#REF!</definedName>
    <definedName name="_mb8">[1]MARGBRUT!#REF!</definedName>
    <definedName name="_mb9">[1]MARGBRUT!#REF!</definedName>
    <definedName name="A1_assol" localSheetId="5">#REF!</definedName>
    <definedName name="A1_assol">#REF!</definedName>
    <definedName name="A1_cheptel" localSheetId="5">#REF!</definedName>
    <definedName name="A1_cheptel">#REF!</definedName>
    <definedName name="A1_DPU" localSheetId="5">#REF!</definedName>
    <definedName name="A1_DPU">#REF!</definedName>
    <definedName name="aaef">'[2]Import GTE'!$S$20</definedName>
    <definedName name="aaen">'[2]Import GTE'!$R$20</definedName>
    <definedName name="AAMG">#REF!</definedName>
    <definedName name="AAOV">#REF!</definedName>
    <definedName name="aauf">'[2]Import GTE'!$BI$16</definedName>
    <definedName name="aaun">'[2]Import GTE'!$AV$16</definedName>
    <definedName name="ACAU">#REF!</definedName>
    <definedName name="ACCINTOV">#REF!</definedName>
    <definedName name="ACF">#REF!</definedName>
    <definedName name="ACFOU">#REF!</definedName>
    <definedName name="ACFOUOV">#REF!</definedName>
    <definedName name="ACOP">#REF!</definedName>
    <definedName name="ACOV">#REF!</definedName>
    <definedName name="ACV">#REF!</definedName>
    <definedName name="ACVECF">#REF!</definedName>
    <definedName name="ACVEG">#REF!</definedName>
    <definedName name="ACVEGCF">#REF!</definedName>
    <definedName name="ACVEGCP">#REF!</definedName>
    <definedName name="ACVEGCS">#REF!</definedName>
    <definedName name="ACVEGCV">#REF!</definedName>
    <definedName name="ACVEGF">#REF!</definedName>
    <definedName name="ACVEGH">#REF!</definedName>
    <definedName name="ACVEGSFP">#REF!</definedName>
    <definedName name="ACVEGSFPOV">#REF!</definedName>
    <definedName name="ACVEGSH">#REF!</definedName>
    <definedName name="ADANI">#REF!</definedName>
    <definedName name="adlf">'[2]Import GTE'!$AQ$16</definedName>
    <definedName name="adlk">'[2]Import GTE'!$AR$16</definedName>
    <definedName name="adln">'[2]Import GTE'!$AP$16</definedName>
    <definedName name="ADNONA">#REF!</definedName>
    <definedName name="ADPU">#REF!</definedName>
    <definedName name="afficheration" localSheetId="5">#REF!</definedName>
    <definedName name="afficheration">#REF!</definedName>
    <definedName name="affichevaleur" localSheetId="5">#REF!</definedName>
    <definedName name="affichevaleur">#REF!</definedName>
    <definedName name="albf">'[2]Import GTE'!$AB$16</definedName>
    <definedName name="albk">'[2]Import GTE'!$AC$16</definedName>
    <definedName name="albn">'[2]Import GTE'!$AA$16</definedName>
    <definedName name="alef">'[2]Import GTE'!$AK$16</definedName>
    <definedName name="alen">'[2]Import GTE'!$AJ$16</definedName>
    <definedName name="alep">'[2]Import GTE'!$AL$16</definedName>
    <definedName name="alhf">'[2]Import GTE'!$AE$16</definedName>
    <definedName name="alhk">'[2]Import GTE'!$AF$16</definedName>
    <definedName name="alhn">'[2]Import GTE'!$AD$16</definedName>
    <definedName name="alif">'[2]Import GTE'!$AH$16</definedName>
    <definedName name="alik">'[2]Import GTE'!$AI$16</definedName>
    <definedName name="alin">'[2]Import GTE'!$AG$16</definedName>
    <definedName name="amaf">'[2]Import GTE'!$AN$16</definedName>
    <definedName name="amak">'[2]Import GTE'!$AO$16</definedName>
    <definedName name="aman">'[2]Import GTE'!$AM$16</definedName>
    <definedName name="amef">'[2]Import GTE'!$BO$20</definedName>
    <definedName name="AMORTAMEF">#REF!</definedName>
    <definedName name="AMORTAUT">#REF!</definedName>
    <definedName name="AMORTBAT">#REF!</definedName>
    <definedName name="AMORTBATOV">#REF!</definedName>
    <definedName name="AMORTMAT">#REF!</definedName>
    <definedName name="Annual_interest_rate" localSheetId="5">'[3]Annuité foncier'!$C$16</definedName>
    <definedName name="Annual_interest_rate">'[3]Annuité foncier'!$C$16</definedName>
    <definedName name="AREP">#REF!</definedName>
    <definedName name="Assol_COP" localSheetId="5">#REF!,#REF!,#REF!,#REF!,#REF!,#REF!</definedName>
    <definedName name="Assol_COP">#REF!,#REF!,#REF!,#REF!,#REF!,#REF!</definedName>
    <definedName name="Assol_Four_AU" localSheetId="5">#REF!,#REF!,#REF!,#REF!</definedName>
    <definedName name="Assol_Four_AU">#REF!,#REF!,#REF!,#REF!</definedName>
    <definedName name="assolement" localSheetId="5">[1]MARGBRUT!#REF!</definedName>
    <definedName name="assolement">[1]MARGBRUT!#REF!</definedName>
    <definedName name="augb">'[2]Import GTE'!$CP$8</definedName>
    <definedName name="autof">[2]Paramètres!#REF!</definedName>
    <definedName name="autp">'[2]Import GTE'!$AU$20</definedName>
    <definedName name="Beg.Bal" localSheetId="5">IF('[3]Annuité foncier'!XFC1&lt;&gt;"",'[3]Annuité foncier'!D1048576,"")</definedName>
    <definedName name="Beg.Bal">IF('[3]Annuité foncier'!XFC1&lt;&gt;"",'[3]Annuité foncier'!D1048576,"")</definedName>
    <definedName name="BLsys">#REF!</definedName>
    <definedName name="bola">'[2]Import GTE'!$CJ$8</definedName>
    <definedName name="bovi">'[2]Import GTE'!$CH$8</definedName>
    <definedName name="brin">'[2]Import GTE'!$CI$16</definedName>
    <definedName name="BRUT">[2]Cuisine!$B$78</definedName>
    <definedName name="BVsys">#REF!</definedName>
    <definedName name="cacf">'[2]Import GTE'!$BA$20</definedName>
    <definedName name="cack">'[2]Import GTE'!$AZ$20</definedName>
    <definedName name="CAMP">#REF!</definedName>
    <definedName name="CAP">#REF!</definedName>
    <definedName name="capr">'[2]Import GTE'!$CN$8</definedName>
    <definedName name="CARBU">#REF!</definedName>
    <definedName name="cdve">'[2]Import GTE'!$O$12</definedName>
    <definedName name="cepq">'[2]Import GTE'!$U$12</definedName>
    <definedName name="cept">'[2]Import GTE'!$T$12</definedName>
    <definedName name="CF">#REF!</definedName>
    <definedName name="CFOV">[2]Cuisine!$B$57</definedName>
    <definedName name="CHAREXCL">#REF!</definedName>
    <definedName name="Cheptel" localSheetId="5">#REF!,#REF!,#REF!</definedName>
    <definedName name="Cheptel">#REF!,#REF!,#REF!</definedName>
    <definedName name="Cle_BL">[2]Clés!$A$12:$I$17</definedName>
    <definedName name="Cle_BV">[2]Clés!$A$18:$I$25</definedName>
    <definedName name="Cle_CL">[2]Clés!$A$34:$I$36</definedName>
    <definedName name="Cle_CP">[2]Clés!$A$47:$I$47</definedName>
    <definedName name="Cle_CS">[2]Clés!$A$48:$I$48</definedName>
    <definedName name="Cle_Eq">[2]Clés!$A$38:$I$39</definedName>
    <definedName name="Cle_GCU">[2]Clés!$A$41:$I$43</definedName>
    <definedName name="Cle_MF">[2]Clés!$A$44:$I$50</definedName>
    <definedName name="Cle_OL">[2]Clés!$A$31:$I$32</definedName>
    <definedName name="Cle_OV">[2]Clés!$A$26:$I$30</definedName>
    <definedName name="CLsys">#REF!</definedName>
    <definedName name="CM">#REF!</definedName>
    <definedName name="CMOV">#REF!</definedName>
    <definedName name="COCS">[2]Cuisine!$C$47</definedName>
    <definedName name="compteresultat" localSheetId="5">[1]MARGBRUT!#REF!</definedName>
    <definedName name="compteresultat">[1]MARGBRUT!#REF!</definedName>
    <definedName name="COPROD">#REF!</definedName>
    <definedName name="cotf">'[2]Import GTE'!$BV$20</definedName>
    <definedName name="CP">#REF!</definedName>
    <definedName name="cper">'[2]Import GTE'!$AA$12</definedName>
    <definedName name="cprk">'[2]Import GTE'!$AX$20</definedName>
    <definedName name="cptederesultat" localSheetId="5">[1]MARGBRUT!#REF!</definedName>
    <definedName name="cptederesultat">[1]MARGBRUT!#REF!</definedName>
    <definedName name="CS">#REF!</definedName>
    <definedName name="cspe">'[2]Import GTE'!$Z$12</definedName>
    <definedName name="Cum.Interest" localSheetId="5">IF('[3]Annuité foncier'!XEY1&lt;&gt;"",'[3]Annuité foncier'!A1048576+'[3]Annuité foncier'!XFB1,"")</definedName>
    <definedName name="Cum.Interest">IF('[3]Annuité foncier'!XEY1&lt;&gt;"",'[3]Annuité foncier'!A1048576+'[3]Annuité foncier'!XFB1,"")</definedName>
    <definedName name="CV">#REF!</definedName>
    <definedName name="CVEN">[2]Calcul!#REF!</definedName>
    <definedName name="CVOV">#REF!</definedName>
    <definedName name="D_HS">[4]data!$Y$144:$AA$155</definedName>
    <definedName name="D_MBSA">[4]data!$B$143:$W$163</definedName>
    <definedName name="D_MBSV">[4]data!$B$100:$W$137</definedName>
    <definedName name="dabf">'[2]Import GTE'!$BW$16</definedName>
    <definedName name="dabn">'[2]Import GTE'!$BV$16</definedName>
    <definedName name="dagf">'[2]Import GTE'!$CD$16</definedName>
    <definedName name="dagn">'[2]Import GTE'!$CC$16</definedName>
    <definedName name="date" localSheetId="5">#REF!</definedName>
    <definedName name="date">#REF!</definedName>
    <definedName name="DATEVER">[2]Paramètres!$B$9</definedName>
    <definedName name="dbef">'[2]Import GTE'!$CG$16</definedName>
    <definedName name="dben">'[2]Import GTE'!$CF$16</definedName>
    <definedName name="dbrf">'[2]Import GTE'!$CA$16</definedName>
    <definedName name="dbrn">'[2]Import GTE'!$BZ$16</definedName>
    <definedName name="dfvf">'[2]Import GTE'!$BS$16</definedName>
    <definedName name="dfvn">'[2]Import GTE'!$BR$16</definedName>
    <definedName name="dmvf">'[2]Import GTE'!$BO$16</definedName>
    <definedName name="dmvn">'[2]Import GTE'!$BN$16</definedName>
    <definedName name="Dpt_reg">[4]data!$B$1:$C$95</definedName>
    <definedName name="EAU">#REF!</definedName>
    <definedName name="EBE">#REF!</definedName>
    <definedName name="EDF">#REF!</definedName>
    <definedName name="empr">'[2]Import GTE'!$BY$8</definedName>
    <definedName name="Ending.Balance" localSheetId="5">IF('[3]Annuité foncier'!XEZ1&lt;&gt;"",'[3]Annuité foncier'!XFB1-'[3]Annuité foncier'!XFD1,"")</definedName>
    <definedName name="Ending.Balance">IF('[3]Annuité foncier'!XEZ1&lt;&gt;"",'[3]Annuité foncier'!XFB1-'[3]Annuité foncier'!XFD1,"")</definedName>
    <definedName name="ENGA">#REF!</definedName>
    <definedName name="ENGACF">#REF!</definedName>
    <definedName name="ENGACINTOV">#REF!</definedName>
    <definedName name="ENGACP">#REF!</definedName>
    <definedName name="ENGACS">#REF!</definedName>
    <definedName name="ENGACV">#REF!</definedName>
    <definedName name="ENGASFP">#REF!</definedName>
    <definedName name="ENGASFPOV">#REF!</definedName>
    <definedName name="ENGASH">#REF!</definedName>
    <definedName name="engf">'[2]Import GTE'!$BN$20</definedName>
    <definedName name="ENTBAT">#REF!</definedName>
    <definedName name="ENTMAT">#REF!</definedName>
    <definedName name="Eqsys">#REF!</definedName>
    <definedName name="EXP">#REF!</definedName>
    <definedName name="fabf">'[2]Import GTE'!$BY$16</definedName>
    <definedName name="fabn">'[2]Import GTE'!$BX$16</definedName>
    <definedName name="faff">'[2]Import GTE'!$BH$16</definedName>
    <definedName name="fafn">'[2]Import GTE'!$BD$16</definedName>
    <definedName name="fagn">'[2]Import GTE'!$CE$16</definedName>
    <definedName name="famf">'[2]Import GTE'!$BG$16</definedName>
    <definedName name="famn">'[2]Import GTE'!$BC$16</definedName>
    <definedName name="fben">'[2]Import GTE'!$CH$16</definedName>
    <definedName name="fbrn">'[2]Import GTE'!$CB$16</definedName>
    <definedName name="FELA">#REF!</definedName>
    <definedName name="FELAOV">#REF!</definedName>
    <definedName name="FELV">#REF!</definedName>
    <definedName name="FELVOV">#REF!</definedName>
    <definedName name="FERM">#REF!</definedName>
    <definedName name="FERMOP">#REF!</definedName>
    <definedName name="ffaf">'[2]Import GTE'!$W$20</definedName>
    <definedName name="FFIN">#REF!</definedName>
    <definedName name="FFINOV">#REF!</definedName>
    <definedName name="ffvf">'[2]Import GTE'!$BU$16</definedName>
    <definedName name="ffvn">'[2]Import GTE'!$BT$16</definedName>
    <definedName name="First_payment_due" localSheetId="5">'[3]Annuité foncier'!$C$19</definedName>
    <definedName name="First_payment_due">'[3]Annuité foncier'!$C$19</definedName>
    <definedName name="fjff">'[2]Import GTE'!$BF$16</definedName>
    <definedName name="fjfn">'[2]Import GTE'!$BB$16</definedName>
    <definedName name="fjmf">'[2]Import GTE'!$BE$16</definedName>
    <definedName name="fjmn">'[2]Import GTE'!$BA$16</definedName>
    <definedName name="fmvf">'[2]Import GTE'!$BQ$16</definedName>
    <definedName name="fmvn">'[2]Import GTE'!$BP$16</definedName>
    <definedName name="FORFMSA">[2]Cuisine!#REF!</definedName>
    <definedName name="fouf">'[2]Import GTE'!$R$16</definedName>
    <definedName name="foura">'[2]Import GTE'!$AK$12</definedName>
    <definedName name="fouro">'[2]Import GTE'!$AL$12</definedName>
    <definedName name="fref">'[2]Import GTE'!$BW$20</definedName>
    <definedName name="GCUsys">#REF!</definedName>
    <definedName name="GEST">#REF!</definedName>
    <definedName name="iass">'[2]Import GTE'!$AB$20</definedName>
    <definedName name="ICP">[2]Cuisine!$B$76</definedName>
    <definedName name="IF">#REF!</definedName>
    <definedName name="inse">'[2]Import GTE'!$M$8</definedName>
    <definedName name="Interest" localSheetId="5">IF('[3]Annuité foncier'!XFB1&lt;&gt;"",'[3]Annuité foncier'!XFD1*véhicule!Periodic_rate,"")</definedName>
    <definedName name="Interest">IF('[3]Annuité foncier'!XFB1&lt;&gt;"",'[3]Annuité foncier'!XFD1*Periodic_rate,"")</definedName>
    <definedName name="jfan">'[2]Import GTE'!$V$20</definedName>
    <definedName name="jmaf">'[2]Import GTE'!$U$20</definedName>
    <definedName name="jman">'[2]Import GTE'!$T$20</definedName>
    <definedName name="jrff">'[2]Import GTE'!$BM$16</definedName>
    <definedName name="jrfn">'[2]Import GTE'!$BL$16</definedName>
    <definedName name="jrmf">'[2]Import GTE'!$BK$16</definedName>
    <definedName name="jrmn">'[2]Import GTE'!$BJ$16</definedName>
    <definedName name="Liste_sys">[2]Cuisine!$A$51:$A$59</definedName>
    <definedName name="MAAC">#REF!</definedName>
    <definedName name="maie">'[2]Import GTE'!$AI$12</definedName>
    <definedName name="maio">'[2]Import GTE'!$AJ$12</definedName>
    <definedName name="MALD">#REF!</definedName>
    <definedName name="MALG">#REF!</definedName>
    <definedName name="MALT">#REF!</definedName>
    <definedName name="MAMG">#REF!</definedName>
    <definedName name="MARP">#REF!</definedName>
    <definedName name="mbrut10" localSheetId="5">[1]MARGBRUT!#REF!</definedName>
    <definedName name="mbrut10">[1]MARGBRUT!#REF!</definedName>
    <definedName name="mbrut11" localSheetId="5">[1]MARGBRUT!#REF!</definedName>
    <definedName name="mbrut11">[1]MARGBRUT!#REF!</definedName>
    <definedName name="mbrut12" localSheetId="5">[1]MARGBRUT!#REF!</definedName>
    <definedName name="mbrut12">[1]MARGBRUT!#REF!</definedName>
    <definedName name="mbrut13" localSheetId="5">[1]MARGBRUT!#REF!</definedName>
    <definedName name="mbrut13">[1]MARGBRUT!#REF!</definedName>
    <definedName name="mbrut14" localSheetId="5">[1]MARGBRUT!#REF!</definedName>
    <definedName name="mbrut14">[1]MARGBRUT!#REF!</definedName>
    <definedName name="mbrut15" localSheetId="5">[1]MARGBRUT!#REF!</definedName>
    <definedName name="mbrut15">[1]MARGBRUT!#REF!</definedName>
    <definedName name="mbrut16" localSheetId="5">[1]MARGBRUT!#REF!</definedName>
    <definedName name="mbrut16">[1]MARGBRUT!#REF!</definedName>
    <definedName name="MBSV">[4]data!$A$102:$A$137</definedName>
    <definedName name="MillValid">'[2]Import GTE'!$CU$8</definedName>
    <definedName name="MLAI">#REF!</definedName>
    <definedName name="moof">'[2]Import GTE'!$BU$20</definedName>
    <definedName name="MOREP">#REF!</definedName>
    <definedName name="moru">'[2]Import GTE'!$AE$20</definedName>
    <definedName name="MROA">#REF!</definedName>
    <definedName name="MROV">#REF!</definedName>
    <definedName name="MSA">#REF!</definedName>
    <definedName name="MSAOV">#REF!</definedName>
    <definedName name="MVRA">#REF!</definedName>
    <definedName name="NAAC">#REF!</definedName>
    <definedName name="NALD">#REF!</definedName>
    <definedName name="NALG">#REF!</definedName>
    <definedName name="NALT">#REF!</definedName>
    <definedName name="NAMG">#REF!</definedName>
    <definedName name="NARP">#REF!</definedName>
    <definedName name="nombreanx" localSheetId="5">#REF!</definedName>
    <definedName name="nombreanx">#REF!</definedName>
    <definedName name="nome">'[2]Import GTE'!$N$8</definedName>
    <definedName name="NUMREF">[2]Cuisine!$A$1:$A$26</definedName>
    <definedName name="OL_livreurs">[2]Clés!$A$31:$I$32</definedName>
    <definedName name="OLsys">#REF!</definedName>
    <definedName name="ovla">'[2]Import GTE'!$CM$8</definedName>
    <definedName name="OVsys">#REF!</definedName>
    <definedName name="pahb">'[2]Import GTE'!$AI$20</definedName>
    <definedName name="PALD">#REF!</definedName>
    <definedName name="paraman">[2]Paramètres!$C$10:$F$14</definedName>
    <definedName name="PAUMO">#REF!</definedName>
    <definedName name="PAUT">#REF!</definedName>
    <definedName name="payment.Num" localSheetId="5">IF(OR('[3]Annuité foncier'!A1048576="",'[3]Annuité foncier'!A1048576=véhicule!Total_payments),"",'[3]Annuité foncier'!A1048576+1)</definedName>
    <definedName name="payment.Num">IF(OR('[3]Annuité foncier'!A1048576="",'[3]Annuité foncier'!A1048576=Total_payments),"",'[3]Annuité foncier'!A1048576+1)</definedName>
    <definedName name="Payments_per_year" localSheetId="5">'[3]Annuité foncier'!$C$18</definedName>
    <definedName name="Payments_per_year">'[3]Annuité foncier'!$C$18</definedName>
    <definedName name="pcov">'[2]Import GTE'!$AC$20</definedName>
    <definedName name="PCP">#REF!</definedName>
    <definedName name="PCS">#REF!</definedName>
    <definedName name="PCV">#REF!</definedName>
    <definedName name="pder">'[2]Import GTE'!$AS$20</definedName>
    <definedName name="Periodic_rate" localSheetId="5">véhicule!Annual_interest_rate/véhicule!Payments_per_year</definedName>
    <definedName name="Periodic_rate">Annual_interest_rate/Payments_per_year</definedName>
    <definedName name="PETIMAT">#REF!</definedName>
    <definedName name="PFIN">#REF!</definedName>
    <definedName name="pgro">'[2]Import GTE'!$AQ$20</definedName>
    <definedName name="PHAE">#REF!</definedName>
    <definedName name="PLAFERM">[2]Cuisine!$B$79</definedName>
    <definedName name="Plamont">[2]Cuisine!$A$51:$A$52</definedName>
    <definedName name="Pmt_to_use" localSheetId="5">'[3]Annuité foncier'!$O$16</definedName>
    <definedName name="Pmt_to_use">'[3]Annuité foncier'!$O$16</definedName>
    <definedName name="PNEQAF">[2]Cuisine!$B$35</definedName>
    <definedName name="PP">[2]Paramètres!#REF!</definedName>
    <definedName name="PPEQAF">[2]Cuisine!$B$36</definedName>
    <definedName name="pplo">'[2]Import GTE'!$AO$20</definedName>
    <definedName name="pren">'[2]Import GTE'!$O$8</definedName>
    <definedName name="Principal" localSheetId="5">IF('[3]Annuité foncier'!XFA1&lt;&gt;"",MIN('[3]Annuité foncier'!XFC1,véhicule!Pmt_to_use-'[3]Annuité foncier'!XFD1),"")</definedName>
    <definedName name="Principal">IF('[3]Annuité foncier'!XFA1&lt;&gt;"",MIN('[3]Annuité foncier'!XFC1,Pmt_to_use-'[3]Annuité foncier'!XFD1),"")</definedName>
    <definedName name="PRIX">#REF!</definedName>
    <definedName name="Prix_agneau" localSheetId="5">#REF!</definedName>
    <definedName name="Prix_agneau">#REF!</definedName>
    <definedName name="PRODEXCL">#REF!</definedName>
    <definedName name="psfp">'[2]Import GTE'!$AG$20</definedName>
    <definedName name="PTBL">#REF!</definedName>
    <definedName name="PTBV">#REF!</definedName>
    <definedName name="PTCL">#REF!</definedName>
    <definedName name="ptem">'[2]Import GTE'!$AM$12</definedName>
    <definedName name="pteo">'[2]Import GTE'!$AN$12</definedName>
    <definedName name="PTEq">#REF!</definedName>
    <definedName name="PTOL">#REF!</definedName>
    <definedName name="PUMOAUT">#REF!</definedName>
    <definedName name="PUMOCP">#REF!</definedName>
    <definedName name="PUMOCS">#REF!</definedName>
    <definedName name="PUMOGCU">#REF!</definedName>
    <definedName name="PUMOOV">#REF!</definedName>
    <definedName name="PVSF">#REF!</definedName>
    <definedName name="quantité" localSheetId="5">#REF!</definedName>
    <definedName name="quantité">#REF!</definedName>
    <definedName name="raff">'[2]Import GTE'!$AZ$16</definedName>
    <definedName name="rafn">'[2]Import GTE'!$AX$16</definedName>
    <definedName name="ramf">'[2]Import GTE'!$AY$16</definedName>
    <definedName name="ramn">'[2]Import GTE'!$AW$16</definedName>
    <definedName name="RB0">[5]Ref!$F$782-SUM([5]Ref!$F$788:$F$790,[5]Ref!$F$792:$F$793,[5]Ref!$F$799:$F$800)</definedName>
    <definedName name="RB0S">[6]sim1!$F$782-SUM([6]sim1!$F$788:$F$789,[6]sim1!$F$791:$F$798,[6]sim1!$F$801:$F$803,[6]sim1!$F$805,[6]sim1!$F$811:$F$812)</definedName>
    <definedName name="recup">"a:\gal.xls"</definedName>
    <definedName name="refdata">[2]Référentiel!$C$7:$AA$83</definedName>
    <definedName name="REMB">#REF!</definedName>
    <definedName name="REMBOV">#REF!</definedName>
    <definedName name="repf">'[2]Import GTE'!$BT$20</definedName>
    <definedName name="rfaf">'[2]Import GTE'!$AA$20</definedName>
    <definedName name="rfan">'[2]Import GTE'!$Z$20</definedName>
    <definedName name="rmaf">'[2]Import GTE'!$Y$20</definedName>
    <definedName name="rman">'[2]Import GTE'!$X$20</definedName>
    <definedName name="SAL">#REF!</definedName>
    <definedName name="SAU">#REF!</definedName>
    <definedName name="saut">'[2]Import GTE'!$N$12</definedName>
    <definedName name="SEM">#REF!</definedName>
    <definedName name="SEMCF">#REF!</definedName>
    <definedName name="SEMCINTOV">#REF!</definedName>
    <definedName name="SEMCP">#REF!</definedName>
    <definedName name="SEMCS">#REF!</definedName>
    <definedName name="SEMCV">#REF!</definedName>
    <definedName name="semf">'[2]Import GTE'!$BM$20</definedName>
    <definedName name="SEMSFP">#REF!</definedName>
    <definedName name="SEMSFPOV">#REF!</definedName>
    <definedName name="SEMSH">#REF!</definedName>
    <definedName name="sfpo">'[2]Import GTE'!$AG$12</definedName>
    <definedName name="sfpS">'[2]Import GTE'!$AH$12</definedName>
    <definedName name="sfpt">'[2]Import GTE'!$AF$12</definedName>
    <definedName name="SH">#REF!</definedName>
    <definedName name="SHOV">[2]Cuisine!$B$56</definedName>
    <definedName name="Show.Date" localSheetId="5">IF('[3]Annuité foncier'!XFD1&lt;&gt;"",DATE(YEAR(véhicule!First_payment_due),MONTH(véhicule!First_payment_due)+('[3]Annuité foncier'!XFD1-1)*12/véhicule!Payments_per_year,DAY(véhicule!First_payment_due)),"")</definedName>
    <definedName name="Show.Date">IF('[3]Annuité foncier'!XFD1&lt;&gt;"",DATE(YEAR(First_payment_due),MONTH(First_payment_due)+('[3]Annuité foncier'!XFD1-1)*12/Payments_per_year,DAY(First_payment_due)),"")</definedName>
    <definedName name="SMIC">[2]Cuisine!$C$48</definedName>
    <definedName name="SMICKT">[2]Cuisine!$D$48</definedName>
    <definedName name="SMICNETAN">[2]Cuisine!$B$77</definedName>
    <definedName name="SMICSIM">[2]Cuisine!$E$48</definedName>
    <definedName name="SPRO">#REF!</definedName>
    <definedName name="SPROP">#REF!</definedName>
    <definedName name="stho">'[2]Import GTE'!$AP$12</definedName>
    <definedName name="stht">'[2]Import GTE'!$AO$12</definedName>
    <definedName name="SysBL">[2]Clés!$A$12:$A$17</definedName>
    <definedName name="SysBV">[2]Clés!$A$18:$A$25</definedName>
    <definedName name="SysCL">[2]Clés!$A$34:$A$37</definedName>
    <definedName name="SysEq">[2]Clés!$A$38:$A$40</definedName>
    <definedName name="SysOL">[2]Clés!$A$31:$A$33</definedName>
    <definedName name="SysOV">[2]Clés!$A$26:$A$30</definedName>
    <definedName name="tabCS">[2]Cuisine!$C$76:$E$141</definedName>
    <definedName name="Term_in_years" localSheetId="5">'[3]Annuité foncier'!$C$17</definedName>
    <definedName name="Term_in_years">'[3]Annuité foncier'!$C$17</definedName>
    <definedName name="Total_payments" localSheetId="5">véhicule!Payments_per_year*véhicule!Term_in_years</definedName>
    <definedName name="Total_payments">Payments_per_year*Term_in_years</definedName>
    <definedName name="TPTtot">#REF!</definedName>
    <definedName name="traf">'[2]Import GTE'!$BP$20</definedName>
    <definedName name="troupeau1" localSheetId="5">[1]MARGBRUT!#REF!</definedName>
    <definedName name="troupeau1">[1]MARGBRUT!#REF!</definedName>
    <definedName name="troupeau2" localSheetId="5">[1]MARGBRUT!#REF!</definedName>
    <definedName name="troupeau2">[1]MARGBRUT!#REF!</definedName>
    <definedName name="uben">'[2]Import GTE'!$AE$8</definedName>
    <definedName name="UGB">#REF!</definedName>
    <definedName name="UGBBL">#REF!</definedName>
    <definedName name="UGBBV">#REF!</definedName>
    <definedName name="UGBCL">#REF!</definedName>
    <definedName name="UGBEQ">#REF!</definedName>
    <definedName name="ugbo">'[2]Import GTE'!$CF$8</definedName>
    <definedName name="UGBOL">#REF!</definedName>
    <definedName name="UGBOV">[2]Cuisine!$B$55</definedName>
    <definedName name="ugbt">'[2]Import GTE'!$CE$8</definedName>
    <definedName name="UMOExpOV">[2]Cuisine!$C$43</definedName>
    <definedName name="UMOns">#REF!</definedName>
    <definedName name="UMONSAH">#REF!</definedName>
    <definedName name="UMONSCP">#REF!</definedName>
    <definedName name="UMONSCS">#REF!</definedName>
    <definedName name="UMONSCV">#REF!</definedName>
    <definedName name="UMONSOV">#REF!</definedName>
    <definedName name="UMOs">#REF!</definedName>
    <definedName name="UMOSAH">#REF!</definedName>
    <definedName name="UMOSCP">#REF!</definedName>
    <definedName name="UMOSCS">#REF!</definedName>
    <definedName name="UMOSCV">#REF!</definedName>
    <definedName name="UMOSOV">#REF!</definedName>
    <definedName name="usal">'[2]Import GTE'!$AD$8</definedName>
    <definedName name="utan">'[2]Import GTE'!$AC$8</definedName>
    <definedName name="VALFERM">#REF!</definedName>
    <definedName name="vetf">'[2]Import GTE'!$BS$20</definedName>
    <definedName name="vfou">'[2]Import GTE'!$Q$20</definedName>
    <definedName name="vfum">'[2]Import GTE'!$P$20</definedName>
    <definedName name="VIAX">#REF!</definedName>
    <definedName name="VIRP">#REF!</definedName>
    <definedName name="vlai">'[2]Import GTE'!$O$20</definedName>
    <definedName name="Vte_Direct_2009">IF('[3]Annuité foncier'!XFB1&lt;&gt;"",'[3]Annuité foncier'!XFD1*Periodic_rate,"")</definedName>
    <definedName name="_xlnm.Print_Area" localSheetId="3">'Marge merguez'!$A$1:$L$38</definedName>
    <definedName name="_xlnm.Print_Area" localSheetId="5">véhicule!$A$1:$K$40</definedName>
    <definedName name="_xlnm.Print_Area" localSheetId="0">'Vte directe'!$A$1:$J$53</definedName>
  </definedNames>
  <calcPr calcId="162913"/>
</workbook>
</file>

<file path=xl/calcChain.xml><?xml version="1.0" encoding="utf-8"?>
<calcChain xmlns="http://schemas.openxmlformats.org/spreadsheetml/2006/main">
  <c r="E35" i="11" l="1"/>
  <c r="AA31" i="22" l="1"/>
  <c r="AA30" i="22"/>
  <c r="H30" i="22"/>
  <c r="H24" i="22"/>
  <c r="D24" i="22"/>
  <c r="J19" i="22"/>
  <c r="F16" i="22"/>
  <c r="F14" i="22"/>
  <c r="J14" i="22" s="1"/>
  <c r="F13" i="22"/>
  <c r="J13" i="22" s="1"/>
  <c r="D10" i="22"/>
  <c r="J10" i="22" s="1"/>
  <c r="J7" i="22"/>
  <c r="W5" i="22" s="1"/>
  <c r="J16" i="22" l="1"/>
  <c r="F30" i="22"/>
  <c r="J24" i="22"/>
  <c r="W6" i="22" s="1"/>
  <c r="AA32" i="22"/>
  <c r="F17" i="22"/>
  <c r="J20" i="22"/>
  <c r="J30" i="22"/>
  <c r="J18" i="22" l="1"/>
  <c r="J17" i="22"/>
  <c r="J21" i="22" l="1"/>
  <c r="J27" i="22" s="1"/>
  <c r="J22" i="22" l="1"/>
  <c r="W7" i="22"/>
  <c r="J33" i="22"/>
  <c r="W9" i="22" s="1"/>
  <c r="W8" i="22"/>
  <c r="W10" i="22" l="1"/>
  <c r="X10" i="22" s="1"/>
  <c r="X8" i="22" l="1"/>
  <c r="X9" i="22"/>
  <c r="X7" i="22"/>
  <c r="X6" i="22"/>
  <c r="X5" i="22"/>
  <c r="K33" i="11"/>
  <c r="K25" i="11"/>
  <c r="H12" i="11"/>
  <c r="H7" i="11"/>
  <c r="E19" i="11"/>
  <c r="H17" i="11" s="1"/>
  <c r="K12" i="11" s="1"/>
  <c r="C12" i="18" s="1"/>
  <c r="E53" i="14"/>
  <c r="H53" i="14"/>
  <c r="F53" i="14"/>
  <c r="G53" i="14"/>
  <c r="I53" i="14"/>
  <c r="J53" i="14"/>
  <c r="C7" i="13"/>
  <c r="C3" i="13"/>
  <c r="D7" i="13"/>
  <c r="C6" i="13"/>
  <c r="C5" i="13"/>
  <c r="C4" i="13"/>
  <c r="F38" i="11" l="1"/>
  <c r="E11" i="18" s="1"/>
  <c r="F40" i="11"/>
  <c r="E12" i="18" s="1"/>
  <c r="C22" i="18" l="1"/>
  <c r="C27" i="18"/>
  <c r="C28" i="18" l="1"/>
  <c r="E27" i="18" l="1"/>
  <c r="E28" i="18" l="1"/>
</calcChain>
</file>

<file path=xl/sharedStrings.xml><?xml version="1.0" encoding="utf-8"?>
<sst xmlns="http://schemas.openxmlformats.org/spreadsheetml/2006/main" count="344" uniqueCount="285">
  <si>
    <t>Poids moyen</t>
  </si>
  <si>
    <t>Prix au kilo</t>
  </si>
  <si>
    <t>x</t>
  </si>
  <si>
    <t>=</t>
  </si>
  <si>
    <t>+</t>
  </si>
  <si>
    <t>Distance abattoir (AR)</t>
  </si>
  <si>
    <t>Prix du Km</t>
  </si>
  <si>
    <t>Frais transport vif</t>
  </si>
  <si>
    <t>Frais de transport en vif</t>
  </si>
  <si>
    <t>:</t>
  </si>
  <si>
    <t>Frais d'abattage</t>
  </si>
  <si>
    <t>Poids viande client</t>
  </si>
  <si>
    <t>Distance client (AR)</t>
  </si>
  <si>
    <t>Frais de transport en caissette</t>
  </si>
  <si>
    <t xml:space="preserve"> </t>
  </si>
  <si>
    <t>Frais transport viande</t>
  </si>
  <si>
    <t>Nombre total de km par an</t>
  </si>
  <si>
    <t>Consommation moyenne / 100 km</t>
  </si>
  <si>
    <t>Prix moyen du carburant HT</t>
  </si>
  <si>
    <t>Durée de vie prévisionnelle du véhicule (an)</t>
  </si>
  <si>
    <t>Frais annuels d'entretien et pneus</t>
  </si>
  <si>
    <t>Frais annuels d'assurances</t>
  </si>
  <si>
    <t>Frais divers annuels ( 5%)</t>
  </si>
  <si>
    <t xml:space="preserve">Frais kilométrique d'amortissement du véhicule: </t>
  </si>
  <si>
    <t xml:space="preserve">Frais kilométrique de carburant du véhicule: </t>
  </si>
  <si>
    <t xml:space="preserve">Autres frais kilométrique du véhicule: </t>
  </si>
  <si>
    <t>Prix HT véhicule (déduire reprise ou revente)</t>
  </si>
  <si>
    <t>Total</t>
  </si>
  <si>
    <t>Prix de revient au km de la bétaillère:</t>
  </si>
  <si>
    <t>Prix HT bétaillère (déduire reprise ou revente)</t>
  </si>
  <si>
    <t>Transport</t>
  </si>
  <si>
    <t>TVA et divers</t>
  </si>
  <si>
    <t>Marge</t>
  </si>
  <si>
    <t>Gigot</t>
  </si>
  <si>
    <t>Epaule</t>
  </si>
  <si>
    <t>cotellettes</t>
  </si>
  <si>
    <t>Selle-carré-collier</t>
  </si>
  <si>
    <t>BEVALOT</t>
  </si>
  <si>
    <t>Luc</t>
  </si>
  <si>
    <t>BLIEUX</t>
  </si>
  <si>
    <t>BISOGNO</t>
  </si>
  <si>
    <t>Murielle</t>
  </si>
  <si>
    <t>BEYNES</t>
  </si>
  <si>
    <t>CAUVIN</t>
  </si>
  <si>
    <t>Christophe</t>
  </si>
  <si>
    <t>CASTELLANE</t>
  </si>
  <si>
    <t>ST MARTIN LES EAUX</t>
  </si>
  <si>
    <t>FERRARI</t>
  </si>
  <si>
    <t>Benoit</t>
  </si>
  <si>
    <t>GAEC DE L'ESPERANCE</t>
  </si>
  <si>
    <t>Ayasse</t>
  </si>
  <si>
    <t>PIEGUT</t>
  </si>
  <si>
    <t>GAEC DE PASCALONE</t>
  </si>
  <si>
    <t>GAYDE Michel</t>
  </si>
  <si>
    <t>RIEZ</t>
  </si>
  <si>
    <t>GAEC DES BREISSAND</t>
  </si>
  <si>
    <t>BREISSAND Cédric &amp; André</t>
  </si>
  <si>
    <t>Le CASTELLARD MELAN</t>
  </si>
  <si>
    <t>GAEC DU BOSQUET</t>
  </si>
  <si>
    <t>GAEC DU CLOS DE JALINES</t>
  </si>
  <si>
    <t>UGHETTO, MIGLIORE, DOFF…</t>
  </si>
  <si>
    <t>MARCOUX</t>
  </si>
  <si>
    <t>GAEC DU PRA SIMON</t>
  </si>
  <si>
    <t>GARINO Julien &amp; Jacqueline</t>
  </si>
  <si>
    <t>LA CONDAMINE</t>
  </si>
  <si>
    <t>GALFARD</t>
  </si>
  <si>
    <t>Dargèle</t>
  </si>
  <si>
    <t>ALLONS</t>
  </si>
  <si>
    <t>GAEC MONTAURIS</t>
  </si>
  <si>
    <t>Guibert</t>
  </si>
  <si>
    <t>MONTJUSTIN</t>
  </si>
  <si>
    <t>GUICHARD</t>
  </si>
  <si>
    <t>LA PALUD SUR VERDON</t>
  </si>
  <si>
    <t>METERY</t>
  </si>
  <si>
    <t>Annie</t>
  </si>
  <si>
    <t>MONTAGNAC</t>
  </si>
  <si>
    <t>Sylvie</t>
  </si>
  <si>
    <t>NICOLAS</t>
  </si>
  <si>
    <t>François</t>
  </si>
  <si>
    <t>FAUCON DU CAIRE</t>
  </si>
  <si>
    <t>PREAU</t>
  </si>
  <si>
    <t>Michel</t>
  </si>
  <si>
    <t>ROUMOULES</t>
  </si>
  <si>
    <t>RICHAUD</t>
  </si>
  <si>
    <t>Hubert</t>
  </si>
  <si>
    <t>SISTERON</t>
  </si>
  <si>
    <t>VOYER</t>
  </si>
  <si>
    <t>Noel</t>
  </si>
  <si>
    <t>MOUSTIERS STE MARIE</t>
  </si>
  <si>
    <t>SAINT-ROCH DIDIER</t>
  </si>
  <si>
    <t>04200 AUTHON</t>
  </si>
  <si>
    <t>SCEA DE VAUBELLE</t>
  </si>
  <si>
    <t>04300 PIERRERUE</t>
  </si>
  <si>
    <t>SCEA LE COLLET</t>
  </si>
  <si>
    <t>04500 MONTAGNAC MONTPEZAT</t>
  </si>
  <si>
    <t>SCHAAL Florentin</t>
  </si>
  <si>
    <t>04230 CRUIS</t>
  </si>
  <si>
    <t>Stéphane GARAVAGNO</t>
  </si>
  <si>
    <t>04170 THORAME-HAUTE</t>
  </si>
  <si>
    <t>Vaiser Didier</t>
  </si>
  <si>
    <t>04150 SIMIANE-LA-ROTONDE</t>
  </si>
  <si>
    <t>LOQUES CHRISTOPHE</t>
  </si>
  <si>
    <t>04250 TURRIERS</t>
  </si>
  <si>
    <t>MADANI Anissa</t>
  </si>
  <si>
    <t>04200 SISTERON</t>
  </si>
  <si>
    <t>MADANI KARIM</t>
  </si>
  <si>
    <t>04200 CHATEAU-NEUF-MIRAVAIL</t>
  </si>
  <si>
    <t>MAGNIN Sébastien</t>
  </si>
  <si>
    <t>04230 MONTLAUX</t>
  </si>
  <si>
    <t>MERMET ISABELLE</t>
  </si>
  <si>
    <t>04320 ENTREVAUX</t>
  </si>
  <si>
    <t>MEYNET ELISABETH</t>
  </si>
  <si>
    <t>04300 SIGONCE</t>
  </si>
  <si>
    <t>MONIER JOEL</t>
  </si>
  <si>
    <t>04230 ONGLES</t>
  </si>
  <si>
    <t>Moran Emilie</t>
  </si>
  <si>
    <t>04200 VALERNES</t>
  </si>
  <si>
    <t>MOREUX PATRICK</t>
  </si>
  <si>
    <t>04110 SAINT-CROIX-à-LAUZE</t>
  </si>
  <si>
    <t>PELESTOR PIERRE HENRI</t>
  </si>
  <si>
    <t>04000 ENTRAGES</t>
  </si>
  <si>
    <t>PERAIN SILVIA</t>
  </si>
  <si>
    <t>04150 REVEST-DES-BROUSSES</t>
  </si>
  <si>
    <t>PICO SERGE</t>
  </si>
  <si>
    <t>04510 AIGLUN</t>
  </si>
  <si>
    <t>PUIG JEAN</t>
  </si>
  <si>
    <t>04410 ST JURS</t>
  </si>
  <si>
    <t>REYNAUD NICOLAS</t>
  </si>
  <si>
    <t>04000 DIGNE LES BAINS</t>
  </si>
  <si>
    <t>ROUX Martine</t>
  </si>
  <si>
    <t>04300 LIMANS</t>
  </si>
  <si>
    <t>GAEC des OLIVETTES</t>
  </si>
  <si>
    <t>04140 SELONNET</t>
  </si>
  <si>
    <t>GAEC DU MOURRE NEGRE</t>
  </si>
  <si>
    <t>04280 CERESTE</t>
  </si>
  <si>
    <t>GAEC DU PRE DES POIRIERS</t>
  </si>
  <si>
    <t>04200 NOYERS-SUR-JABRON</t>
  </si>
  <si>
    <t>04300 FORCALQUIER</t>
  </si>
  <si>
    <t>GAEC la ferme de bonnet</t>
  </si>
  <si>
    <t>GAEC LA ROCHETTE</t>
  </si>
  <si>
    <t>GAEC Le Déoule</t>
  </si>
  <si>
    <t>04340 LA-BRéOLE</t>
  </si>
  <si>
    <t>GAEC LES GRANGES</t>
  </si>
  <si>
    <t>04110 MONTFURON</t>
  </si>
  <si>
    <t>GASSEND ROLAND</t>
  </si>
  <si>
    <t>04380 BARRAS</t>
  </si>
  <si>
    <t>GIRAUD CATHERINE</t>
  </si>
  <si>
    <t>JOLLY JEAN MICHEL</t>
  </si>
  <si>
    <t>04410 SAINT-JURS</t>
  </si>
  <si>
    <t>KISTON Pierre</t>
  </si>
  <si>
    <t>04310 GANAGOBIE</t>
  </si>
  <si>
    <t>L ETOILE DU BERGER</t>
  </si>
  <si>
    <t>04140 LE-VERNET</t>
  </si>
  <si>
    <t>LADRET AGNES</t>
  </si>
  <si>
    <t>04150 LIMANS</t>
  </si>
  <si>
    <t>AGLIO YVES</t>
  </si>
  <si>
    <t>04850 JAUSIERS</t>
  </si>
  <si>
    <t>ARBEZ Cyril</t>
  </si>
  <si>
    <t>04660 CHAMPTERCIER</t>
  </si>
  <si>
    <t>ASSOCIATION LONGO MAI</t>
  </si>
  <si>
    <t>BAILLY DIDIER</t>
  </si>
  <si>
    <t>04170 THORAME HAUTE</t>
  </si>
  <si>
    <t>BAYLE MICHELE</t>
  </si>
  <si>
    <t>04700 LURS</t>
  </si>
  <si>
    <t>BERGERIE DE COSTEBELLE</t>
  </si>
  <si>
    <t>BERNE STEPHEN</t>
  </si>
  <si>
    <t>04300 SAINT-MAIME</t>
  </si>
  <si>
    <t>BONDIL VINCENT</t>
  </si>
  <si>
    <t>04360 MOUSTIERS-SAINT-MARIE</t>
  </si>
  <si>
    <t>CHRISOSTOME MARIE-ELISABETH</t>
  </si>
  <si>
    <t>04300 SAINT-MARTIN-LES-EAUX</t>
  </si>
  <si>
    <t>EARL DE ST ANNE</t>
  </si>
  <si>
    <t>04500 QUINSON</t>
  </si>
  <si>
    <t>FAUDON JEAN-PHILIPPE</t>
  </si>
  <si>
    <t>04380 HAUTES DUVES</t>
  </si>
  <si>
    <t>FERAUD Jean-Paul</t>
  </si>
  <si>
    <t>FLEUTOT FRANCOISE</t>
  </si>
  <si>
    <t>Franck Sauvecanne</t>
  </si>
  <si>
    <t>GAEC de Cordhelle</t>
  </si>
  <si>
    <t>04500 ALLEMAGNE-EN-PROVENCE</t>
  </si>
  <si>
    <t>colis</t>
  </si>
  <si>
    <t>AMAP</t>
  </si>
  <si>
    <t>OL</t>
  </si>
  <si>
    <t>Arrêt</t>
  </si>
  <si>
    <t>Autres</t>
  </si>
  <si>
    <t>Caprins</t>
  </si>
  <si>
    <t>Pas de vente?</t>
  </si>
  <si>
    <t>Bio (Oui=1)</t>
  </si>
  <si>
    <t>Carcasse</t>
  </si>
  <si>
    <t>Evelyne</t>
  </si>
  <si>
    <t>Magasin</t>
  </si>
  <si>
    <t>Effectif</t>
  </si>
  <si>
    <t>GAEC Clavelas</t>
  </si>
  <si>
    <t>Prix couleurs paysannes</t>
  </si>
  <si>
    <t>15-18 (roulée)</t>
  </si>
  <si>
    <t>Bio GAEC Isoard</t>
  </si>
  <si>
    <t>20 (cote 2nde)</t>
  </si>
  <si>
    <t>de 12 à 13</t>
  </si>
  <si>
    <t>16 (raccourci)</t>
  </si>
  <si>
    <t>18-19</t>
  </si>
  <si>
    <t>Etal 3 vallées</t>
  </si>
  <si>
    <t>Prix de vente HT client</t>
  </si>
  <si>
    <t>Taux de TVA</t>
  </si>
  <si>
    <t>SMIC horaire brut 2015</t>
  </si>
  <si>
    <t>Poids moyen carcasse</t>
  </si>
  <si>
    <t>Prix moyen au kilo carcasse</t>
  </si>
  <si>
    <t>Distance à l'abattoir (aller-retour)</t>
  </si>
  <si>
    <t>Prix abattage au kilo</t>
  </si>
  <si>
    <t>Kilométrage moyen d'une livraison</t>
  </si>
  <si>
    <t>Nombre moyen d'agneaux par lot en vente directe</t>
  </si>
  <si>
    <t>Prix de revient du kilomètre pour amener les agneaux</t>
  </si>
  <si>
    <t>Prix de revient du kilomètre pour livrer la viande</t>
  </si>
  <si>
    <t>Frais généraux annuels</t>
  </si>
  <si>
    <t>Nombre de livraisons annuelles</t>
  </si>
  <si>
    <t>Temps moyen passé pour un lot de vente directe</t>
  </si>
  <si>
    <t>Prix de vente TTC au client</t>
  </si>
  <si>
    <t>Saisissez ici vos chiffres</t>
  </si>
  <si>
    <t>Une moyenne locale pour vous aider</t>
  </si>
  <si>
    <t>Prix de vente moyen TTC d'un agneau en magasin</t>
  </si>
  <si>
    <t>Pour un calcul personnalisé allez à l'onglet "véhicule"</t>
  </si>
  <si>
    <t>Pour un calcul personnalisé allez à l'onglet "Prix moyen de vente"</t>
  </si>
  <si>
    <t>Distance domicile - atelier de découpe - livraison et retour</t>
  </si>
  <si>
    <t>Télephone, dépliants, site internet, place de marché…</t>
  </si>
  <si>
    <t>10 à 20%</t>
  </si>
  <si>
    <t>Prix de revient au km du véhicule de traction:</t>
  </si>
  <si>
    <t>Prix de revient au km du caisson réfrigéré ou isotherme:</t>
  </si>
  <si>
    <t>CALCUL DU PRIX DE REVIENT KILOMETRIQUE DES TRANSPORTS EN VENTE DIRECTE</t>
  </si>
  <si>
    <t xml:space="preserve">Frais kilométrique de la bétaillère (incluant 20% de frais divers): </t>
  </si>
  <si>
    <t>(Km pour la vente directe et les autres usages)</t>
  </si>
  <si>
    <t>Prix HT du caisson (déduire reprise ou revente)</t>
  </si>
  <si>
    <t>Prix de revient au km du transport en vif:</t>
  </si>
  <si>
    <t>Prix de revient au km du transport de la viande:</t>
  </si>
  <si>
    <t xml:space="preserve">Frais kilométrique du caisson (incluant 20% de frais divers): </t>
  </si>
  <si>
    <t>Prix atelier de découpe Digne "découpe sous-vide"</t>
  </si>
  <si>
    <t>A remplir uniquement si vous envisagez la vente en magasin:</t>
  </si>
  <si>
    <t>% de frais de magasin</t>
  </si>
  <si>
    <t>Prix de découpe au kilo (en détail sous-vide)</t>
  </si>
  <si>
    <t>% de perte à la découpe en sous-vide</t>
  </si>
  <si>
    <t>Prix découpe au kilo (découpe normale en frais)</t>
  </si>
  <si>
    <t>% de perte à la découpe (normale en frais)</t>
  </si>
  <si>
    <t>Marge par agneau</t>
  </si>
  <si>
    <r>
      <t xml:space="preserve">Résultat de la saisie                                                                                              </t>
    </r>
    <r>
      <rPr>
        <b/>
        <sz val="7"/>
        <rFont val="Arial"/>
        <family val="2"/>
      </rPr>
      <t xml:space="preserve">     (pour en savoir plus allez sur l'onglet correspondant):</t>
    </r>
  </si>
  <si>
    <t>Vente en colis</t>
  </si>
  <si>
    <t>Rémunération horaire de votre travail</t>
  </si>
  <si>
    <t>Prix abattoir de Digne 2016 (&gt;2T)</t>
  </si>
  <si>
    <t xml:space="preserve">Prix atelier de découpe Digne 2016 </t>
  </si>
  <si>
    <t>CALCUL DE LA MARGE VENTE DIRECTE BREBIS TRANSFORMEE EN MERGUEZ</t>
  </si>
  <si>
    <t>Prix de la brebis</t>
  </si>
  <si>
    <t>Prix par brebis</t>
  </si>
  <si>
    <t>Brebis vendue carcasse via cheville</t>
  </si>
  <si>
    <t>Abattage-découpe-transformation</t>
  </si>
  <si>
    <t>Nombre de brebis</t>
  </si>
  <si>
    <t>Frais abattage &amp; transformation</t>
  </si>
  <si>
    <t>Frais de désossage</t>
  </si>
  <si>
    <t>Perte au desossage:</t>
  </si>
  <si>
    <t>Frais de fabrication</t>
  </si>
  <si>
    <t>Frais de conditionnement</t>
  </si>
  <si>
    <t>Autres frais (ingrédients fournis…)</t>
  </si>
  <si>
    <t>Frais fixe ( 1 analyse par lot)</t>
  </si>
  <si>
    <t>Cotisation Interbev et redevances spécifiques vente directe</t>
  </si>
  <si>
    <t>Soit au total</t>
  </si>
  <si>
    <t>Cout total brebis</t>
  </si>
  <si>
    <t>Cout total de la brebis HT (sans votre travail)</t>
  </si>
  <si>
    <t>Non comptées taxes"élevage" qui sont déduites également si vente négoce</t>
  </si>
  <si>
    <t>par bête</t>
  </si>
  <si>
    <t>Taxes spécifiques abattage découpe en cas de vente directe</t>
  </si>
  <si>
    <t>Marge par brebis</t>
  </si>
  <si>
    <t>Ecart</t>
  </si>
  <si>
    <t>Marge "vente directe" par brebis</t>
  </si>
  <si>
    <r>
      <t xml:space="preserve">Attention </t>
    </r>
    <r>
      <rPr>
        <u/>
        <sz val="8"/>
        <rFont val="Arial"/>
        <family val="2"/>
      </rPr>
      <t>très</t>
    </r>
    <r>
      <rPr>
        <sz val="8"/>
        <rFont val="Arial"/>
        <family val="2"/>
      </rPr>
      <t xml:space="preserve"> variable selon l'atelier, type d'agneau (engraissé/herbe) et type de découpe. A titre indicatif on peut prendre 16% pour une découpe normale et 18% en découpe barbecue,</t>
    </r>
  </si>
  <si>
    <t>100 à 250 Km</t>
  </si>
  <si>
    <t>Vente détail en magasin</t>
  </si>
  <si>
    <t xml:space="preserve">5h de transport + 2h de contact client + 2h abattoir + 4h commande et organisation tournée                Si vente en magasin: 2,5h de transport + 4h de permanence au magasin + 1h abattoir.
</t>
  </si>
  <si>
    <t>Prix moyen indicatif 2016</t>
  </si>
  <si>
    <t>3 à 6</t>
  </si>
  <si>
    <t>18 à 20%</t>
  </si>
  <si>
    <t>16 à 20%</t>
  </si>
  <si>
    <t>7 à 15</t>
  </si>
  <si>
    <t>Zen Kangoo dCi 110 Energy prix catalogue 23 000€ (Oct 2018) soit 17 250€ HT avec remise 10%</t>
  </si>
  <si>
    <t>9 000€ - 2 000€ à la revente (réfrigéré)</t>
  </si>
  <si>
    <t>Prix GO 2018</t>
  </si>
  <si>
    <t>4,2 L en extra urbain</t>
  </si>
  <si>
    <t>pneus 80€ x 4 sur 2 ans = 133€ par an  HT</t>
  </si>
  <si>
    <t xml:space="preserve">20-25€ par mois </t>
  </si>
  <si>
    <r>
      <t xml:space="preserve">Attention </t>
    </r>
    <r>
      <rPr>
        <u/>
        <sz val="8"/>
        <rFont val="Arial"/>
        <family val="2"/>
      </rPr>
      <t>très</t>
    </r>
    <r>
      <rPr>
        <sz val="8"/>
        <rFont val="Arial"/>
        <family val="2"/>
      </rPr>
      <t xml:space="preserve"> variable selon lieu de découpe, type d'agneau (engraissé/herbe) et type de découpe. A titre indicatif on peut prendre 16% pour une découpe normale et 18% en découpe barbecue, En sous-vide plus élevé et attention aux invendus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</si>
</sst>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#,##0.00\ &quot;F&quot;;[Red]\-#,##0.00\ &quot;F&quot;"/>
    <numFmt numFmtId="165" formatCode="0.0"/>
    <numFmt numFmtId="166" formatCode="0.0\K\g"/>
    <numFmt numFmtId="167" formatCode="#,##0\ &quot;€&quot;"/>
    <numFmt numFmtId="168" formatCode="#,##0.00\ &quot;€&quot;"/>
    <numFmt numFmtId="169" formatCode="#,##0.00\ [$€];[Red]\-#,##0.00\ [$€]"/>
    <numFmt numFmtId="170" formatCode="#,##0.0\ &quot;€&quot;"/>
    <numFmt numFmtId="171" formatCode="#&quot; km&quot;"/>
    <numFmt numFmtId="172" formatCode="#&quot;% du SMIC&quot;"/>
    <numFmt numFmtId="173" formatCode="_-* #,##0.00\ [$€-40C]_-;\-* #,##0.00\ [$€-40C]_-;_-* &quot;-&quot;??\ [$€-40C]_-;_-@_-"/>
    <numFmt numFmtId="174" formatCode="&quot;Soit&quot;\ #,###&quot;€&quot;\ &quot;TTC&quot;"/>
    <numFmt numFmtId="175" formatCode="&quot;Perte à la découpe de &quot;#,###%\ &quot;déduite&quot;"/>
    <numFmt numFmtId="176" formatCode="#,##0.0\ &quot;€&quot;\ &quot;ce qui correspond à&quot;"/>
    <numFmt numFmtId="177" formatCode="&quot;Soit&quot;\ #,###.0&quot;€&quot;\ &quot;HT par Kg de merguez&quot;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5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4"/>
      <color indexed="10"/>
      <name val="Arial"/>
      <family val="2"/>
    </font>
    <font>
      <b/>
      <u/>
      <sz val="14"/>
      <color indexed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rgb="FF00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color theme="0" tint="-0.34998626667073579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2">
    <xf numFmtId="0" fontId="0" fillId="0" borderId="0">
      <alignment horizontal="center" vertical="center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2" fillId="21" borderId="3" applyNumberFormat="0" applyFont="0" applyAlignment="0" applyProtection="0"/>
    <xf numFmtId="0" fontId="18" fillId="7" borderId="1" applyNumberFormat="0" applyAlignment="0" applyProtection="0"/>
    <xf numFmtId="169" fontId="2" fillId="0" borderId="0" applyFont="0" applyFill="0" applyBorder="0" applyAlignment="0" applyProtection="0">
      <alignment horizontal="center" vertical="center"/>
    </xf>
    <xf numFmtId="0" fontId="19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5" fillId="0" borderId="0"/>
    <xf numFmtId="9" fontId="4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33" applyFont="1" applyAlignment="1">
      <alignment horizontal="center" vertical="center"/>
    </xf>
    <xf numFmtId="168" fontId="8" fillId="0" borderId="0" xfId="0" applyNumberFormat="1" applyFont="1">
      <alignment horizontal="center" vertical="center"/>
    </xf>
    <xf numFmtId="0" fontId="7" fillId="0" borderId="0" xfId="0" applyFont="1">
      <alignment horizontal="center" vertical="center"/>
    </xf>
    <xf numFmtId="4" fontId="7" fillId="0" borderId="0" xfId="33" applyFont="1" applyAlignment="1">
      <alignment horizontal="center" vertical="center"/>
    </xf>
    <xf numFmtId="168" fontId="7" fillId="0" borderId="0" xfId="0" applyNumberFormat="1" applyFont="1">
      <alignment horizontal="center" vertical="center"/>
    </xf>
    <xf numFmtId="0" fontId="30" fillId="0" borderId="0" xfId="37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37" applyFont="1" applyFill="1" applyBorder="1" applyAlignment="1">
      <alignment vertical="center"/>
    </xf>
    <xf numFmtId="0" fontId="31" fillId="0" borderId="0" xfId="32" applyFont="1" applyAlignment="1" applyProtection="1">
      <alignment horizontal="left" vertical="center"/>
    </xf>
    <xf numFmtId="0" fontId="31" fillId="0" borderId="0" xfId="32" applyFont="1" applyAlignment="1" applyProtection="1">
      <alignment vertical="center"/>
    </xf>
    <xf numFmtId="0" fontId="30" fillId="0" borderId="0" xfId="0" applyFont="1" applyAlignment="1">
      <alignment vertical="center"/>
    </xf>
    <xf numFmtId="0" fontId="30" fillId="0" borderId="0" xfId="37" applyFont="1" applyFill="1" applyBorder="1" applyAlignment="1"/>
    <xf numFmtId="0" fontId="30" fillId="0" borderId="0" xfId="37" applyFont="1" applyFill="1" applyBorder="1" applyAlignment="1">
      <alignment horizontal="center" vertical="center"/>
    </xf>
    <xf numFmtId="0" fontId="30" fillId="24" borderId="0" xfId="37" applyFont="1" applyFill="1" applyBorder="1" applyAlignment="1">
      <alignment horizontal="left" vertical="center"/>
    </xf>
    <xf numFmtId="0" fontId="30" fillId="24" borderId="0" xfId="37" applyFont="1" applyFill="1" applyBorder="1" applyAlignment="1">
      <alignment horizontal="center" vertical="center"/>
    </xf>
    <xf numFmtId="0" fontId="30" fillId="24" borderId="0" xfId="37" applyFont="1" applyFill="1" applyBorder="1" applyAlignment="1">
      <alignment vertical="center"/>
    </xf>
    <xf numFmtId="0" fontId="31" fillId="24" borderId="0" xfId="32" applyFont="1" applyFill="1" applyAlignment="1" applyProtection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30" fillId="24" borderId="0" xfId="0" applyFont="1" applyFill="1" applyAlignment="1">
      <alignment horizontal="center" vertical="center"/>
    </xf>
    <xf numFmtId="0" fontId="30" fillId="0" borderId="0" xfId="37" applyFont="1" applyFill="1" applyBorder="1" applyAlignment="1">
      <alignment horizontal="center"/>
    </xf>
    <xf numFmtId="0" fontId="30" fillId="24" borderId="0" xfId="37" applyFont="1" applyFill="1" applyBorder="1" applyAlignment="1">
      <alignment horizontal="center"/>
    </xf>
    <xf numFmtId="0" fontId="32" fillId="25" borderId="0" xfId="37" applyFont="1" applyFill="1" applyBorder="1" applyAlignment="1">
      <alignment horizontal="left" vertical="center"/>
    </xf>
    <xf numFmtId="0" fontId="32" fillId="25" borderId="0" xfId="0" applyFont="1" applyFill="1" applyAlignment="1">
      <alignment horizontal="left" vertical="center"/>
    </xf>
    <xf numFmtId="0" fontId="33" fillId="25" borderId="0" xfId="32" applyFont="1" applyFill="1" applyAlignment="1" applyProtection="1">
      <alignment horizontal="center" vertical="center"/>
    </xf>
    <xf numFmtId="0" fontId="32" fillId="25" borderId="0" xfId="32" applyFont="1" applyFill="1" applyAlignment="1" applyProtection="1">
      <alignment horizontal="center" vertical="center"/>
    </xf>
    <xf numFmtId="0" fontId="32" fillId="25" borderId="0" xfId="37" applyFont="1" applyFill="1" applyBorder="1" applyAlignment="1">
      <alignment vertical="center"/>
    </xf>
    <xf numFmtId="0" fontId="0" fillId="0" borderId="0" xfId="0" applyNumberFormat="1">
      <alignment horizontal="center" vertical="center"/>
    </xf>
    <xf numFmtId="0" fontId="7" fillId="0" borderId="0" xfId="0" applyNumberFormat="1" applyFont="1">
      <alignment horizontal="center" vertical="center"/>
    </xf>
    <xf numFmtId="0" fontId="30" fillId="24" borderId="0" xfId="37" applyFont="1" applyFill="1" applyBorder="1" applyAlignment="1"/>
    <xf numFmtId="0" fontId="30" fillId="26" borderId="0" xfId="37" applyFont="1" applyFill="1" applyBorder="1" applyAlignment="1">
      <alignment vertical="center"/>
    </xf>
    <xf numFmtId="0" fontId="30" fillId="26" borderId="0" xfId="0" applyFont="1" applyFill="1" applyAlignment="1">
      <alignment horizontal="left" vertical="center"/>
    </xf>
    <xf numFmtId="0" fontId="30" fillId="26" borderId="0" xfId="37" applyFont="1" applyFill="1" applyBorder="1" applyAlignment="1">
      <alignment horizontal="left" vertical="center"/>
    </xf>
    <xf numFmtId="0" fontId="30" fillId="26" borderId="0" xfId="37" applyFont="1" applyFill="1" applyBorder="1" applyAlignment="1"/>
    <xf numFmtId="0" fontId="30" fillId="27" borderId="0" xfId="0" applyFont="1" applyFill="1" applyAlignment="1">
      <alignment horizontal="left" vertical="center"/>
    </xf>
    <xf numFmtId="0" fontId="30" fillId="27" borderId="0" xfId="37" applyFont="1" applyFill="1" applyBorder="1" applyAlignment="1">
      <alignment horizontal="left" vertical="center"/>
    </xf>
    <xf numFmtId="0" fontId="30" fillId="25" borderId="0" xfId="0" applyFont="1" applyFill="1" applyAlignment="1">
      <alignment horizontal="left" vertical="center"/>
    </xf>
    <xf numFmtId="0" fontId="30" fillId="25" borderId="0" xfId="37" applyFont="1" applyFill="1" applyBorder="1" applyAlignment="1">
      <alignment horizontal="left" vertical="center"/>
    </xf>
    <xf numFmtId="0" fontId="30" fillId="28" borderId="0" xfId="37" applyFont="1" applyFill="1" applyBorder="1" applyAlignment="1">
      <alignment horizontal="left" vertical="center"/>
    </xf>
    <xf numFmtId="0" fontId="30" fillId="29" borderId="0" xfId="37" applyFont="1" applyFill="1" applyBorder="1" applyAlignment="1">
      <alignment vertical="center"/>
    </xf>
    <xf numFmtId="0" fontId="31" fillId="29" borderId="0" xfId="32" applyFont="1" applyFill="1" applyAlignment="1" applyProtection="1">
      <alignment horizontal="left" vertical="center"/>
    </xf>
    <xf numFmtId="0" fontId="30" fillId="29" borderId="0" xfId="37" applyFont="1" applyFill="1" applyBorder="1" applyAlignment="1"/>
    <xf numFmtId="0" fontId="30" fillId="29" borderId="0" xfId="37" applyFont="1" applyFill="1" applyBorder="1" applyAlignment="1">
      <alignment horizontal="left" vertical="center"/>
    </xf>
    <xf numFmtId="10" fontId="0" fillId="0" borderId="0" xfId="0" applyNumberFormat="1" applyAlignment="1">
      <alignment vertical="center"/>
    </xf>
    <xf numFmtId="173" fontId="0" fillId="0" borderId="0" xfId="34" applyNumberFormat="1" applyFont="1" applyAlignment="1">
      <alignment vertical="center"/>
    </xf>
    <xf numFmtId="0" fontId="0" fillId="0" borderId="0" xfId="0" applyProtection="1">
      <alignment horizontal="center" vertical="center"/>
    </xf>
    <xf numFmtId="0" fontId="35" fillId="0" borderId="0" xfId="0" applyFont="1" applyAlignment="1" applyProtection="1"/>
    <xf numFmtId="0" fontId="35" fillId="0" borderId="0" xfId="0" applyFont="1" applyAlignment="1" applyProtection="1">
      <alignment vertical="center"/>
    </xf>
    <xf numFmtId="0" fontId="9" fillId="25" borderId="0" xfId="0" applyFont="1" applyFill="1" applyAlignment="1" applyProtection="1">
      <alignment horizontal="left" vertical="center"/>
    </xf>
    <xf numFmtId="168" fontId="0" fillId="0" borderId="0" xfId="0" applyNumberForma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30" borderId="0" xfId="0" applyFill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1" fillId="0" borderId="0" xfId="0" applyFont="1" applyProtection="1">
      <alignment horizontal="center" vertical="center"/>
    </xf>
    <xf numFmtId="4" fontId="0" fillId="0" borderId="0" xfId="33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39" fillId="0" borderId="0" xfId="0" applyFont="1" applyAlignment="1" applyProtection="1">
      <alignment horizontal="right" vertical="center"/>
    </xf>
    <xf numFmtId="168" fontId="0" fillId="0" borderId="0" xfId="0" applyNumberFormat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168" fontId="10" fillId="0" borderId="0" xfId="0" applyNumberFormat="1" applyFont="1" applyFill="1" applyAlignment="1" applyProtection="1">
      <alignment horizontal="left" vertical="center"/>
    </xf>
    <xf numFmtId="168" fontId="0" fillId="0" borderId="0" xfId="0" applyNumberFormat="1" applyFill="1" applyAlignment="1" applyProtection="1">
      <alignment horizontal="left" vertical="center"/>
    </xf>
    <xf numFmtId="168" fontId="0" fillId="0" borderId="0" xfId="0" applyNumberFormat="1" applyFill="1" applyProtection="1">
      <alignment horizontal="center" vertical="center"/>
    </xf>
    <xf numFmtId="0" fontId="0" fillId="0" borderId="0" xfId="0" applyFill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0" fillId="34" borderId="0" xfId="0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/>
    </xf>
    <xf numFmtId="0" fontId="0" fillId="0" borderId="10" xfId="0" applyBorder="1" applyProtection="1">
      <alignment horizontal="center" vertical="center"/>
    </xf>
    <xf numFmtId="0" fontId="0" fillId="34" borderId="10" xfId="0" applyFill="1" applyBorder="1" applyProtection="1">
      <alignment horizontal="center" vertical="center"/>
    </xf>
    <xf numFmtId="17" fontId="0" fillId="34" borderId="10" xfId="0" applyNumberFormat="1" applyFill="1" applyBorder="1" applyProtection="1">
      <alignment horizontal="center" vertical="center"/>
    </xf>
    <xf numFmtId="0" fontId="41" fillId="0" borderId="0" xfId="0" applyFont="1" applyAlignment="1" applyProtection="1">
      <alignment horizontal="justify" vertical="center" readingOrder="1"/>
    </xf>
    <xf numFmtId="0" fontId="0" fillId="0" borderId="0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0" fillId="34" borderId="10" xfId="0" applyFill="1" applyBorder="1" applyAlignment="1" applyProtection="1">
      <alignment horizontal="center" vertical="center"/>
    </xf>
    <xf numFmtId="9" fontId="0" fillId="34" borderId="10" xfId="0" applyNumberFormat="1" applyFill="1" applyBorder="1" applyAlignment="1" applyProtection="1">
      <alignment horizontal="center" vertical="center"/>
    </xf>
    <xf numFmtId="0" fontId="0" fillId="35" borderId="10" xfId="0" applyFill="1" applyBorder="1" applyProtection="1">
      <alignment horizontal="center" vertical="center"/>
      <protection locked="0"/>
    </xf>
    <xf numFmtId="9" fontId="2" fillId="35" borderId="10" xfId="38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9" fontId="0" fillId="35" borderId="10" xfId="0" applyNumberForma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left" vertical="top" wrapText="1"/>
    </xf>
    <xf numFmtId="4" fontId="2" fillId="34" borderId="10" xfId="33" applyFont="1" applyFill="1" applyBorder="1" applyAlignment="1" applyProtection="1">
      <alignment horizontal="center" vertical="center"/>
    </xf>
    <xf numFmtId="0" fontId="0" fillId="36" borderId="0" xfId="0" applyFill="1" applyProtection="1">
      <alignment horizontal="center" vertical="center"/>
    </xf>
    <xf numFmtId="0" fontId="0" fillId="36" borderId="10" xfId="0" applyFill="1" applyBorder="1" applyAlignment="1" applyProtection="1">
      <alignment horizontal="left" vertical="center"/>
    </xf>
    <xf numFmtId="9" fontId="2" fillId="35" borderId="10" xfId="38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Protection="1">
      <alignment horizontal="center" vertical="center"/>
    </xf>
    <xf numFmtId="0" fontId="8" fillId="36" borderId="0" xfId="0" applyFont="1" applyFill="1" applyAlignment="1" applyProtection="1">
      <alignment horizontal="center" vertical="center" wrapText="1"/>
    </xf>
    <xf numFmtId="0" fontId="6" fillId="33" borderId="0" xfId="0" applyFont="1" applyFill="1" applyAlignment="1" applyProtection="1">
      <alignment horizontal="left" vertical="center" wrapText="1"/>
    </xf>
    <xf numFmtId="0" fontId="44" fillId="0" borderId="0" xfId="0" applyFont="1" applyProtection="1">
      <alignment horizontal="center" vertical="center"/>
    </xf>
    <xf numFmtId="0" fontId="43" fillId="0" borderId="0" xfId="0" applyFont="1" applyAlignment="1" applyProtection="1"/>
    <xf numFmtId="0" fontId="42" fillId="0" borderId="0" xfId="49" applyFont="1" applyAlignment="1" applyProtection="1">
      <alignment horizontal="center" vertical="center"/>
    </xf>
    <xf numFmtId="0" fontId="43" fillId="0" borderId="0" xfId="49" applyFont="1" applyAlignment="1" applyProtection="1">
      <alignment horizontal="center" vertical="center"/>
    </xf>
    <xf numFmtId="170" fontId="42" fillId="0" borderId="0" xfId="49" applyNumberFormat="1" applyFont="1" applyAlignment="1" applyProtection="1">
      <alignment horizontal="center" vertical="center"/>
    </xf>
    <xf numFmtId="9" fontId="42" fillId="0" borderId="0" xfId="49" applyNumberFormat="1" applyFont="1" applyAlignment="1" applyProtection="1">
      <alignment horizontal="center" vertical="center"/>
    </xf>
    <xf numFmtId="0" fontId="45" fillId="0" borderId="0" xfId="49" applyFont="1" applyAlignment="1" applyProtection="1">
      <alignment horizontal="center" vertical="center"/>
    </xf>
    <xf numFmtId="14" fontId="8" fillId="0" borderId="0" xfId="49" applyNumberFormat="1" applyFont="1" applyAlignment="1" applyProtection="1">
      <alignment horizontal="left" vertical="center"/>
    </xf>
    <xf numFmtId="0" fontId="8" fillId="0" borderId="0" xfId="49" applyFont="1" applyAlignment="1" applyProtection="1">
      <alignment horizontal="center" vertical="center"/>
    </xf>
    <xf numFmtId="165" fontId="45" fillId="0" borderId="0" xfId="49" applyNumberFormat="1" applyFont="1" applyAlignment="1" applyProtection="1">
      <alignment horizontal="center" vertical="center"/>
    </xf>
    <xf numFmtId="1" fontId="8" fillId="0" borderId="0" xfId="49" applyNumberFormat="1" applyFont="1" applyAlignment="1" applyProtection="1">
      <alignment horizontal="center" vertical="center"/>
    </xf>
    <xf numFmtId="165" fontId="8" fillId="0" borderId="0" xfId="49" applyNumberFormat="1" applyFont="1" applyAlignment="1" applyProtection="1">
      <alignment horizontal="center" vertical="center"/>
    </xf>
    <xf numFmtId="49" fontId="6" fillId="0" borderId="0" xfId="49" applyNumberFormat="1" applyFont="1" applyAlignment="1" applyProtection="1">
      <alignment horizontal="center" vertical="center"/>
    </xf>
    <xf numFmtId="49" fontId="6" fillId="31" borderId="0" xfId="49" applyNumberFormat="1" applyFont="1" applyFill="1" applyAlignment="1" applyProtection="1">
      <alignment horizontal="center" vertical="center"/>
    </xf>
    <xf numFmtId="9" fontId="8" fillId="0" borderId="0" xfId="50" applyFont="1" applyAlignment="1" applyProtection="1">
      <alignment horizontal="center" vertical="center"/>
    </xf>
    <xf numFmtId="170" fontId="45" fillId="0" borderId="0" xfId="49" applyNumberFormat="1" applyFont="1" applyAlignment="1" applyProtection="1">
      <alignment horizontal="center" vertical="center"/>
    </xf>
    <xf numFmtId="9" fontId="45" fillId="0" borderId="0" xfId="49" applyNumberFormat="1" applyFont="1" applyAlignment="1" applyProtection="1">
      <alignment horizontal="center" vertical="center"/>
    </xf>
    <xf numFmtId="49" fontId="36" fillId="31" borderId="0" xfId="49" applyNumberFormat="1" applyFont="1" applyFill="1" applyBorder="1" applyAlignment="1" applyProtection="1">
      <alignment horizontal="center" vertical="center"/>
    </xf>
    <xf numFmtId="14" fontId="45" fillId="0" borderId="0" xfId="49" applyNumberFormat="1" applyFont="1" applyAlignment="1" applyProtection="1">
      <alignment horizontal="left" vertical="center"/>
    </xf>
    <xf numFmtId="14" fontId="45" fillId="0" borderId="0" xfId="49" applyNumberFormat="1" applyFont="1" applyBorder="1" applyAlignment="1" applyProtection="1">
      <alignment horizontal="left" vertical="center"/>
    </xf>
    <xf numFmtId="0" fontId="45" fillId="0" borderId="0" xfId="49" applyFont="1" applyBorder="1" applyAlignment="1" applyProtection="1">
      <alignment horizontal="center" vertical="center"/>
    </xf>
    <xf numFmtId="0" fontId="45" fillId="25" borderId="0" xfId="49" applyFont="1" applyFill="1" applyBorder="1" applyAlignment="1" applyProtection="1">
      <alignment horizontal="center" vertical="center"/>
    </xf>
    <xf numFmtId="0" fontId="8" fillId="0" borderId="0" xfId="49" applyFont="1" applyBorder="1" applyAlignment="1" applyProtection="1">
      <alignment horizontal="center" vertical="center"/>
    </xf>
    <xf numFmtId="165" fontId="8" fillId="25" borderId="0" xfId="49" applyNumberFormat="1" applyFont="1" applyFill="1" applyBorder="1" applyAlignment="1" applyProtection="1">
      <alignment horizontal="center" vertical="center"/>
    </xf>
    <xf numFmtId="49" fontId="6" fillId="31" borderId="0" xfId="49" applyNumberFormat="1" applyFont="1" applyFill="1" applyBorder="1" applyAlignment="1" applyProtection="1">
      <alignment horizontal="center" vertical="center"/>
    </xf>
    <xf numFmtId="0" fontId="45" fillId="0" borderId="0" xfId="49" applyFont="1" applyFill="1" applyBorder="1" applyAlignment="1" applyProtection="1">
      <alignment horizontal="center" vertical="center"/>
    </xf>
    <xf numFmtId="170" fontId="45" fillId="0" borderId="0" xfId="49" applyNumberFormat="1" applyFont="1" applyFill="1" applyBorder="1" applyAlignment="1" applyProtection="1">
      <alignment horizontal="center" vertical="center"/>
    </xf>
    <xf numFmtId="0" fontId="45" fillId="31" borderId="0" xfId="49" applyFont="1" applyFill="1" applyBorder="1" applyAlignment="1" applyProtection="1">
      <alignment horizontal="center" vertical="center"/>
    </xf>
    <xf numFmtId="0" fontId="8" fillId="31" borderId="0" xfId="49" applyFont="1" applyFill="1" applyBorder="1" applyAlignment="1" applyProtection="1">
      <alignment horizontal="center" vertical="center"/>
    </xf>
    <xf numFmtId="168" fontId="45" fillId="31" borderId="0" xfId="49" applyNumberFormat="1" applyFont="1" applyFill="1" applyBorder="1" applyAlignment="1" applyProtection="1">
      <alignment horizontal="center" vertical="center"/>
    </xf>
    <xf numFmtId="170" fontId="8" fillId="32" borderId="0" xfId="49" applyNumberFormat="1" applyFont="1" applyFill="1" applyBorder="1" applyAlignment="1" applyProtection="1">
      <alignment horizontal="center" vertical="center"/>
    </xf>
    <xf numFmtId="14" fontId="8" fillId="0" borderId="0" xfId="49" applyNumberFormat="1" applyFont="1" applyFill="1" applyBorder="1" applyAlignment="1" applyProtection="1">
      <alignment horizontal="left" vertical="center"/>
    </xf>
    <xf numFmtId="168" fontId="45" fillId="0" borderId="0" xfId="49" applyNumberFormat="1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</xf>
    <xf numFmtId="170" fontId="8" fillId="0" borderId="0" xfId="49" applyNumberFormat="1" applyFont="1" applyFill="1" applyBorder="1" applyAlignment="1" applyProtection="1">
      <alignment horizontal="center" vertical="center"/>
    </xf>
    <xf numFmtId="1" fontId="8" fillId="0" borderId="0" xfId="49" applyNumberFormat="1" applyFont="1" applyFill="1" applyBorder="1" applyAlignment="1" applyProtection="1">
      <alignment horizontal="center" vertical="center"/>
    </xf>
    <xf numFmtId="165" fontId="34" fillId="0" borderId="0" xfId="49" applyNumberFormat="1" applyFont="1" applyFill="1" applyBorder="1" applyAlignment="1" applyProtection="1">
      <alignment horizontal="center" vertical="center"/>
    </xf>
    <xf numFmtId="0" fontId="45" fillId="31" borderId="0" xfId="49" applyFont="1" applyFill="1" applyAlignment="1" applyProtection="1">
      <alignment horizontal="center" vertical="center"/>
    </xf>
    <xf numFmtId="165" fontId="45" fillId="0" borderId="0" xfId="49" applyNumberFormat="1" applyFont="1" applyBorder="1" applyAlignment="1" applyProtection="1">
      <alignment horizontal="center" vertical="center"/>
    </xf>
    <xf numFmtId="1" fontId="8" fillId="0" borderId="0" xfId="49" applyNumberFormat="1" applyFont="1" applyBorder="1" applyAlignment="1" applyProtection="1">
      <alignment horizontal="center" vertical="center"/>
    </xf>
    <xf numFmtId="165" fontId="8" fillId="0" borderId="0" xfId="49" applyNumberFormat="1" applyFont="1" applyFill="1" applyBorder="1" applyAlignment="1" applyProtection="1">
      <alignment horizontal="center" vertical="center"/>
    </xf>
    <xf numFmtId="166" fontId="45" fillId="0" borderId="0" xfId="49" applyNumberFormat="1" applyFont="1" applyBorder="1" applyAlignment="1" applyProtection="1">
      <alignment horizontal="center" vertical="center"/>
    </xf>
    <xf numFmtId="168" fontId="46" fillId="31" borderId="11" xfId="49" applyNumberFormat="1" applyFont="1" applyFill="1" applyBorder="1" applyAlignment="1" applyProtection="1">
      <alignment horizontal="center" vertical="center"/>
    </xf>
    <xf numFmtId="0" fontId="8" fillId="0" borderId="12" xfId="49" applyFont="1" applyBorder="1" applyAlignment="1" applyProtection="1">
      <alignment horizontal="center" vertical="center"/>
    </xf>
    <xf numFmtId="170" fontId="8" fillId="32" borderId="13" xfId="49" applyNumberFormat="1" applyFont="1" applyFill="1" applyBorder="1" applyAlignment="1" applyProtection="1">
      <alignment horizontal="center" vertical="center"/>
    </xf>
    <xf numFmtId="177" fontId="6" fillId="0" borderId="0" xfId="49" applyNumberFormat="1" applyFont="1" applyBorder="1" applyAlignment="1" applyProtection="1">
      <alignment horizontal="center" vertical="center"/>
    </xf>
    <xf numFmtId="1" fontId="37" fillId="31" borderId="0" xfId="49" applyNumberFormat="1" applyFont="1" applyFill="1" applyAlignment="1" applyProtection="1">
      <alignment horizontal="center" vertical="center"/>
    </xf>
    <xf numFmtId="165" fontId="8" fillId="0" borderId="0" xfId="49" applyNumberFormat="1" applyFont="1" applyBorder="1" applyAlignment="1" applyProtection="1">
      <alignment horizontal="center" vertical="center"/>
    </xf>
    <xf numFmtId="14" fontId="8" fillId="0" borderId="0" xfId="49" applyNumberFormat="1" applyFont="1" applyBorder="1" applyAlignment="1" applyProtection="1">
      <alignment horizontal="left" vertical="center"/>
    </xf>
    <xf numFmtId="14" fontId="8" fillId="33" borderId="0" xfId="49" applyNumberFormat="1" applyFont="1" applyFill="1" applyBorder="1" applyAlignment="1" applyProtection="1">
      <alignment horizontal="left" vertical="center"/>
    </xf>
    <xf numFmtId="0" fontId="45" fillId="33" borderId="0" xfId="49" applyFont="1" applyFill="1" applyBorder="1" applyAlignment="1" applyProtection="1">
      <alignment horizontal="center" vertical="center"/>
    </xf>
    <xf numFmtId="0" fontId="8" fillId="33" borderId="0" xfId="49" applyFont="1" applyFill="1" applyBorder="1" applyAlignment="1" applyProtection="1">
      <alignment horizontal="center" vertical="center"/>
    </xf>
    <xf numFmtId="170" fontId="8" fillId="33" borderId="0" xfId="49" applyNumberFormat="1" applyFont="1" applyFill="1" applyBorder="1" applyAlignment="1" applyProtection="1">
      <alignment horizontal="center" vertical="center"/>
    </xf>
    <xf numFmtId="14" fontId="8" fillId="33" borderId="0" xfId="49" applyNumberFormat="1" applyFont="1" applyFill="1" applyAlignment="1" applyProtection="1">
      <alignment horizontal="left" vertical="center"/>
    </xf>
    <xf numFmtId="0" fontId="45" fillId="33" borderId="0" xfId="49" applyFont="1" applyFill="1" applyAlignment="1" applyProtection="1">
      <alignment horizontal="center" vertical="center"/>
    </xf>
    <xf numFmtId="10" fontId="6" fillId="33" borderId="0" xfId="49" applyNumberFormat="1" applyFont="1" applyFill="1" applyBorder="1" applyAlignment="1" applyProtection="1">
      <alignment horizontal="center" vertical="center"/>
    </xf>
    <xf numFmtId="166" fontId="45" fillId="33" borderId="0" xfId="49" applyNumberFormat="1" applyFont="1" applyFill="1" applyBorder="1" applyAlignment="1" applyProtection="1">
      <alignment horizontal="center" vertical="center"/>
    </xf>
    <xf numFmtId="168" fontId="45" fillId="33" borderId="0" xfId="49" applyNumberFormat="1" applyFont="1" applyFill="1" applyBorder="1" applyAlignment="1" applyProtection="1">
      <alignment horizontal="center" vertical="center"/>
    </xf>
    <xf numFmtId="174" fontId="6" fillId="0" borderId="0" xfId="49" applyNumberFormat="1" applyFont="1" applyBorder="1" applyAlignment="1" applyProtection="1">
      <alignment vertical="center"/>
    </xf>
    <xf numFmtId="172" fontId="34" fillId="0" borderId="0" xfId="49" applyNumberFormat="1" applyFont="1" applyAlignment="1" applyProtection="1">
      <alignment horizontal="left" vertical="center"/>
    </xf>
    <xf numFmtId="9" fontId="34" fillId="0" borderId="0" xfId="50" applyFont="1" applyAlignment="1" applyProtection="1">
      <alignment horizontal="center" vertical="center"/>
    </xf>
    <xf numFmtId="0" fontId="34" fillId="0" borderId="0" xfId="49" applyFont="1" applyAlignment="1" applyProtection="1">
      <alignment horizontal="center" vertical="center"/>
    </xf>
    <xf numFmtId="14" fontId="8" fillId="31" borderId="0" xfId="49" applyNumberFormat="1" applyFont="1" applyFill="1" applyBorder="1" applyAlignment="1" applyProtection="1">
      <alignment horizontal="left" vertical="center"/>
    </xf>
    <xf numFmtId="170" fontId="8" fillId="31" borderId="0" xfId="49" applyNumberFormat="1" applyFont="1" applyFill="1" applyBorder="1" applyAlignment="1" applyProtection="1">
      <alignment horizontal="center" vertical="center"/>
    </xf>
    <xf numFmtId="176" fontId="34" fillId="0" borderId="0" xfId="49" applyNumberFormat="1" applyFont="1" applyAlignment="1" applyProtection="1">
      <alignment horizontal="left" vertical="center"/>
    </xf>
    <xf numFmtId="170" fontId="34" fillId="0" borderId="0" xfId="49" applyNumberFormat="1" applyFont="1" applyAlignment="1" applyProtection="1">
      <alignment horizontal="center" vertical="center"/>
    </xf>
    <xf numFmtId="9" fontId="34" fillId="0" borderId="0" xfId="49" applyNumberFormat="1" applyFont="1" applyAlignment="1" applyProtection="1">
      <alignment horizontal="center" vertical="center"/>
    </xf>
    <xf numFmtId="14" fontId="47" fillId="0" borderId="0" xfId="49" applyNumberFormat="1" applyFont="1" applyAlignment="1" applyProtection="1">
      <alignment horizontal="left" vertical="center"/>
    </xf>
    <xf numFmtId="0" fontId="48" fillId="0" borderId="0" xfId="49" applyFont="1" applyAlignment="1" applyProtection="1">
      <alignment horizontal="center" vertical="center"/>
    </xf>
    <xf numFmtId="0" fontId="47" fillId="0" borderId="0" xfId="49" applyFont="1" applyAlignment="1" applyProtection="1">
      <alignment horizontal="center" vertical="center"/>
    </xf>
    <xf numFmtId="165" fontId="48" fillId="0" borderId="0" xfId="49" applyNumberFormat="1" applyFont="1" applyAlignment="1" applyProtection="1">
      <alignment horizontal="center" vertical="center"/>
    </xf>
    <xf numFmtId="1" fontId="47" fillId="0" borderId="0" xfId="49" applyNumberFormat="1" applyFont="1" applyAlignment="1" applyProtection="1">
      <alignment horizontal="center" vertical="center"/>
    </xf>
    <xf numFmtId="165" fontId="47" fillId="0" borderId="0" xfId="49" applyNumberFormat="1" applyFont="1" applyAlignment="1" applyProtection="1">
      <alignment horizontal="center" vertical="center"/>
    </xf>
    <xf numFmtId="49" fontId="49" fillId="0" borderId="0" xfId="49" applyNumberFormat="1" applyFont="1" applyAlignment="1" applyProtection="1">
      <alignment horizontal="center" vertical="center"/>
    </xf>
    <xf numFmtId="49" fontId="49" fillId="31" borderId="0" xfId="49" applyNumberFormat="1" applyFont="1" applyFill="1" applyAlignment="1" applyProtection="1">
      <alignment horizontal="center" vertical="center"/>
    </xf>
    <xf numFmtId="9" fontId="47" fillId="0" borderId="0" xfId="50" applyFont="1" applyAlignment="1" applyProtection="1">
      <alignment horizontal="center" vertical="center"/>
    </xf>
    <xf numFmtId="170" fontId="48" fillId="0" borderId="0" xfId="49" applyNumberFormat="1" applyFont="1" applyAlignment="1" applyProtection="1">
      <alignment horizontal="center" vertical="center"/>
    </xf>
    <xf numFmtId="9" fontId="48" fillId="0" borderId="0" xfId="49" applyNumberFormat="1" applyFont="1" applyAlignment="1" applyProtection="1">
      <alignment horizontal="center" vertical="center"/>
    </xf>
    <xf numFmtId="0" fontId="47" fillId="0" borderId="0" xfId="0" applyFont="1" applyAlignment="1" applyProtection="1">
      <alignment horizontal="left" vertical="center"/>
    </xf>
    <xf numFmtId="0" fontId="49" fillId="0" borderId="0" xfId="0" applyFont="1" applyAlignment="1" applyProtection="1">
      <alignment horizontal="left" vertical="center" wrapText="1"/>
    </xf>
    <xf numFmtId="0" fontId="0" fillId="35" borderId="0" xfId="0" applyFill="1" applyAlignment="1" applyProtection="1">
      <alignment horizontal="right" vertical="center" wrapText="1"/>
    </xf>
    <xf numFmtId="0" fontId="44" fillId="0" borderId="0" xfId="0" applyFont="1" applyAlignment="1" applyProtection="1">
      <alignment horizontal="left" vertical="center"/>
    </xf>
    <xf numFmtId="166" fontId="45" fillId="37" borderId="0" xfId="49" applyNumberFormat="1" applyFont="1" applyFill="1" applyBorder="1" applyAlignment="1" applyProtection="1">
      <alignment horizontal="center" vertical="center"/>
    </xf>
    <xf numFmtId="0" fontId="50" fillId="0" borderId="0" xfId="49" applyFont="1" applyAlignment="1" applyProtection="1">
      <alignment horizontal="left" vertical="center"/>
    </xf>
    <xf numFmtId="0" fontId="50" fillId="0" borderId="0" xfId="49" applyFont="1" applyAlignment="1" applyProtection="1">
      <alignment horizontal="center" vertical="center"/>
    </xf>
    <xf numFmtId="43" fontId="50" fillId="0" borderId="0" xfId="51" applyFont="1" applyAlignment="1" applyProtection="1">
      <alignment horizontal="center" vertical="center"/>
    </xf>
    <xf numFmtId="9" fontId="0" fillId="34" borderId="10" xfId="38" applyFont="1" applyFill="1" applyBorder="1" applyAlignment="1" applyProtection="1">
      <alignment horizontal="center" vertical="center"/>
    </xf>
    <xf numFmtId="0" fontId="9" fillId="25" borderId="0" xfId="0" applyFont="1" applyFill="1" applyAlignment="1" applyProtection="1">
      <alignment horizontal="left" vertical="center"/>
    </xf>
    <xf numFmtId="0" fontId="9" fillId="25" borderId="0" xfId="0" applyFont="1" applyFill="1" applyAlignment="1" applyProtection="1">
      <alignment vertical="center"/>
    </xf>
    <xf numFmtId="0" fontId="0" fillId="35" borderId="0" xfId="0" applyFill="1" applyProtection="1">
      <alignment horizontal="center" vertical="center"/>
    </xf>
    <xf numFmtId="167" fontId="0" fillId="36" borderId="14" xfId="0" applyNumberFormat="1" applyFill="1" applyBorder="1" applyProtection="1">
      <alignment horizontal="center" vertical="center"/>
    </xf>
    <xf numFmtId="167" fontId="2" fillId="36" borderId="14" xfId="34" applyNumberFormat="1" applyFont="1" applyFill="1" applyBorder="1" applyAlignment="1" applyProtection="1">
      <alignment horizontal="center" vertical="center"/>
    </xf>
    <xf numFmtId="170" fontId="0" fillId="36" borderId="14" xfId="0" applyNumberFormat="1" applyFill="1" applyBorder="1" applyProtection="1">
      <alignment horizontal="center" vertical="center"/>
    </xf>
    <xf numFmtId="170" fontId="2" fillId="36" borderId="14" xfId="34" applyNumberFormat="1" applyFont="1" applyFill="1" applyBorder="1" applyAlignment="1" applyProtection="1">
      <alignment horizontal="center" vertical="center"/>
    </xf>
    <xf numFmtId="0" fontId="45" fillId="0" borderId="14" xfId="49" applyFont="1" applyBorder="1" applyAlignment="1" applyProtection="1">
      <alignment horizontal="center" vertical="center"/>
    </xf>
    <xf numFmtId="168" fontId="45" fillId="31" borderId="14" xfId="49" applyNumberFormat="1" applyFont="1" applyFill="1" applyBorder="1" applyAlignment="1" applyProtection="1">
      <alignment horizontal="center" vertical="center"/>
    </xf>
    <xf numFmtId="171" fontId="45" fillId="31" borderId="14" xfId="49" applyNumberFormat="1" applyFont="1" applyFill="1" applyBorder="1" applyAlignment="1" applyProtection="1">
      <alignment horizontal="center" vertical="center"/>
    </xf>
    <xf numFmtId="166" fontId="45" fillId="0" borderId="14" xfId="49" applyNumberFormat="1" applyFont="1" applyBorder="1" applyAlignment="1" applyProtection="1">
      <alignment horizontal="center" vertical="center"/>
    </xf>
    <xf numFmtId="168" fontId="0" fillId="0" borderId="14" xfId="0" applyNumberFormat="1" applyBorder="1" applyProtection="1">
      <alignment horizontal="center" vertical="center"/>
    </xf>
    <xf numFmtId="168" fontId="11" fillId="0" borderId="14" xfId="0" applyNumberFormat="1" applyFont="1" applyBorder="1" applyProtection="1">
      <alignment horizontal="center" vertical="center"/>
    </xf>
    <xf numFmtId="168" fontId="10" fillId="25" borderId="14" xfId="0" applyNumberFormat="1" applyFont="1" applyFill="1" applyBorder="1" applyAlignment="1" applyProtection="1">
      <alignment horizontal="left" vertical="center"/>
    </xf>
    <xf numFmtId="4" fontId="0" fillId="35" borderId="10" xfId="33" applyFont="1" applyFill="1" applyBorder="1" applyAlignment="1" applyProtection="1">
      <alignment horizontal="center" vertical="center"/>
      <protection locked="0"/>
    </xf>
    <xf numFmtId="0" fontId="43" fillId="0" borderId="0" xfId="49" applyFont="1" applyAlignment="1" applyProtection="1">
      <alignment vertical="center"/>
    </xf>
    <xf numFmtId="166" fontId="45" fillId="38" borderId="0" xfId="49" applyNumberFormat="1" applyFont="1" applyFill="1" applyBorder="1" applyAlignment="1" applyProtection="1">
      <alignment horizontal="center" vertical="center"/>
    </xf>
    <xf numFmtId="168" fontId="45" fillId="38" borderId="0" xfId="49" applyNumberFormat="1" applyFont="1" applyFill="1" applyBorder="1" applyAlignment="1" applyProtection="1">
      <alignment horizontal="center" vertical="center"/>
    </xf>
    <xf numFmtId="0" fontId="45" fillId="38" borderId="0" xfId="49" applyFont="1" applyFill="1" applyBorder="1" applyAlignment="1" applyProtection="1">
      <alignment horizontal="center" vertical="center"/>
    </xf>
    <xf numFmtId="9" fontId="45" fillId="38" borderId="0" xfId="49" applyNumberFormat="1" applyFont="1" applyFill="1" applyBorder="1" applyAlignment="1" applyProtection="1">
      <alignment horizontal="center" vertical="center"/>
    </xf>
    <xf numFmtId="174" fontId="6" fillId="38" borderId="0" xfId="49" applyNumberFormat="1" applyFont="1" applyFill="1" applyBorder="1" applyAlignment="1" applyProtection="1">
      <alignment horizontal="center" vertical="center"/>
    </xf>
    <xf numFmtId="0" fontId="0" fillId="38" borderId="0" xfId="0" applyFill="1" applyProtection="1">
      <alignment horizontal="center" vertical="center"/>
      <protection locked="0"/>
    </xf>
    <xf numFmtId="1" fontId="0" fillId="38" borderId="0" xfId="0" applyNumberFormat="1" applyFill="1" applyProtection="1">
      <alignment horizontal="center" vertical="center"/>
      <protection locked="0"/>
    </xf>
    <xf numFmtId="0" fontId="0" fillId="38" borderId="0" xfId="0" applyFont="1" applyFill="1" applyProtection="1">
      <alignment horizontal="center" vertical="center"/>
      <protection locked="0"/>
    </xf>
    <xf numFmtId="0" fontId="8" fillId="36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165" fontId="37" fillId="31" borderId="0" xfId="49" applyNumberFormat="1" applyFont="1" applyFill="1" applyAlignment="1" applyProtection="1">
      <alignment horizontal="right" vertical="center"/>
    </xf>
    <xf numFmtId="175" fontId="6" fillId="0" borderId="0" xfId="49" applyNumberFormat="1" applyFont="1" applyBorder="1" applyAlignment="1" applyProtection="1">
      <alignment horizontal="center" vertical="center"/>
    </xf>
    <xf numFmtId="0" fontId="34" fillId="31" borderId="0" xfId="49" applyFont="1" applyFill="1" applyBorder="1" applyAlignment="1" applyProtection="1">
      <alignment horizontal="right" vertical="center"/>
    </xf>
    <xf numFmtId="0" fontId="43" fillId="0" borderId="0" xfId="49" applyFont="1" applyAlignment="1" applyProtection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25" borderId="0" xfId="0" applyFont="1" applyFill="1" applyAlignment="1" applyProtection="1">
      <alignment horizontal="left" vertical="center"/>
    </xf>
    <xf numFmtId="0" fontId="10" fillId="25" borderId="0" xfId="0" applyFont="1" applyFill="1" applyAlignment="1" applyProtection="1">
      <alignment horizontal="left" vertical="center"/>
    </xf>
  </cellXfs>
  <cellStyles count="5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uro" xfId="30"/>
    <cellStyle name="Insatisfaisant" xfId="31" builtinId="27" customBuiltin="1"/>
    <cellStyle name="Lien hypertexte" xfId="32" builtinId="8"/>
    <cellStyle name="Milliers" xfId="33" builtinId="3"/>
    <cellStyle name="Milliers 2" xfId="51"/>
    <cellStyle name="Monétaire" xfId="34" builtinId="4"/>
    <cellStyle name="Neutre" xfId="35" builtinId="28" customBuiltin="1"/>
    <cellStyle name="Normal" xfId="0" builtinId="0"/>
    <cellStyle name="Normal 2" xfId="36"/>
    <cellStyle name="Normal 3" xfId="49"/>
    <cellStyle name="Normal_ovin04-2003" xfId="37"/>
    <cellStyle name="Pourcentage" xfId="38" builtinId="5"/>
    <cellStyle name="Pourcentage 2" xfId="50"/>
    <cellStyle name="Satisfaisant" xfId="39" builtinId="26" customBuiltin="1"/>
    <cellStyle name="Sortie" xfId="40" builtinId="21" customBuiltin="1"/>
    <cellStyle name="Texte explicatif" xfId="41" builtinId="53" customBuiltin="1"/>
    <cellStyle name="Titre" xfId="42" builtinId="15" customBuiltin="1"/>
    <cellStyle name="Titre 1" xfId="43" builtinId="16" customBuiltin="1"/>
    <cellStyle name="Titre 2" xfId="44" builtinId="17" customBuiltin="1"/>
    <cellStyle name="Titre 3" xfId="45" builtinId="18" customBuiltin="1"/>
    <cellStyle name="Titre 4" xfId="46" builtinId="19" customBuiltin="1"/>
    <cellStyle name="Total" xfId="47" builtinId="25" customBuiltin="1"/>
    <cellStyle name="Vérification" xfId="48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03642375391139E-2"/>
          <c:y val="6.4102724616197454E-2"/>
          <c:w val="0.91063955928573703"/>
          <c:h val="0.8743611637649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directe'!$D$2:$D$52</c:f>
              <c:numCache>
                <c:formatCode>General</c:formatCode>
                <c:ptCount val="51"/>
                <c:pt idx="5">
                  <c:v>0</c:v>
                </c:pt>
                <c:pt idx="10">
                  <c:v>0</c:v>
                </c:pt>
                <c:pt idx="16">
                  <c:v>0</c:v>
                </c:pt>
                <c:pt idx="26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FC-450F-B476-EF056A8EF4D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directe'!$E$2:$E$52</c:f>
              <c:numCache>
                <c:formatCode>General</c:formatCode>
                <c:ptCount val="51"/>
                <c:pt idx="0">
                  <c:v>3</c:v>
                </c:pt>
                <c:pt idx="1">
                  <c:v>18</c:v>
                </c:pt>
                <c:pt idx="2">
                  <c:v>18</c:v>
                </c:pt>
                <c:pt idx="3">
                  <c:v>29</c:v>
                </c:pt>
                <c:pt idx="4">
                  <c:v>41</c:v>
                </c:pt>
                <c:pt idx="5">
                  <c:v>76</c:v>
                </c:pt>
                <c:pt idx="6">
                  <c:v>82</c:v>
                </c:pt>
                <c:pt idx="7">
                  <c:v>90</c:v>
                </c:pt>
                <c:pt idx="8">
                  <c:v>90</c:v>
                </c:pt>
                <c:pt idx="9">
                  <c:v>95</c:v>
                </c:pt>
                <c:pt idx="10">
                  <c:v>108</c:v>
                </c:pt>
                <c:pt idx="11">
                  <c:v>120</c:v>
                </c:pt>
                <c:pt idx="12">
                  <c:v>129</c:v>
                </c:pt>
                <c:pt idx="13">
                  <c:v>129</c:v>
                </c:pt>
                <c:pt idx="14">
                  <c:v>131</c:v>
                </c:pt>
                <c:pt idx="15">
                  <c:v>142</c:v>
                </c:pt>
                <c:pt idx="16">
                  <c:v>145</c:v>
                </c:pt>
                <c:pt idx="17">
                  <c:v>160</c:v>
                </c:pt>
                <c:pt idx="18">
                  <c:v>160</c:v>
                </c:pt>
                <c:pt idx="19">
                  <c:v>171</c:v>
                </c:pt>
                <c:pt idx="20">
                  <c:v>178</c:v>
                </c:pt>
                <c:pt idx="21">
                  <c:v>200</c:v>
                </c:pt>
                <c:pt idx="22">
                  <c:v>215</c:v>
                </c:pt>
                <c:pt idx="23">
                  <c:v>225</c:v>
                </c:pt>
                <c:pt idx="24">
                  <c:v>237</c:v>
                </c:pt>
                <c:pt idx="25">
                  <c:v>242</c:v>
                </c:pt>
                <c:pt idx="26">
                  <c:v>244</c:v>
                </c:pt>
                <c:pt idx="27">
                  <c:v>249</c:v>
                </c:pt>
                <c:pt idx="28">
                  <c:v>252</c:v>
                </c:pt>
                <c:pt idx="29">
                  <c:v>275</c:v>
                </c:pt>
                <c:pt idx="30">
                  <c:v>280</c:v>
                </c:pt>
                <c:pt idx="31">
                  <c:v>290</c:v>
                </c:pt>
                <c:pt idx="32">
                  <c:v>300</c:v>
                </c:pt>
                <c:pt idx="33">
                  <c:v>301</c:v>
                </c:pt>
                <c:pt idx="34">
                  <c:v>310</c:v>
                </c:pt>
                <c:pt idx="35">
                  <c:v>320</c:v>
                </c:pt>
                <c:pt idx="36">
                  <c:v>325</c:v>
                </c:pt>
                <c:pt idx="37">
                  <c:v>380</c:v>
                </c:pt>
                <c:pt idx="38">
                  <c:v>410</c:v>
                </c:pt>
                <c:pt idx="39">
                  <c:v>436</c:v>
                </c:pt>
                <c:pt idx="40">
                  <c:v>454</c:v>
                </c:pt>
                <c:pt idx="41">
                  <c:v>484</c:v>
                </c:pt>
                <c:pt idx="42">
                  <c:v>507</c:v>
                </c:pt>
                <c:pt idx="43">
                  <c:v>550</c:v>
                </c:pt>
                <c:pt idx="44">
                  <c:v>570</c:v>
                </c:pt>
                <c:pt idx="45">
                  <c:v>570</c:v>
                </c:pt>
                <c:pt idx="46">
                  <c:v>573</c:v>
                </c:pt>
                <c:pt idx="47">
                  <c:v>662</c:v>
                </c:pt>
                <c:pt idx="48">
                  <c:v>950</c:v>
                </c:pt>
                <c:pt idx="49">
                  <c:v>1150</c:v>
                </c:pt>
                <c:pt idx="50">
                  <c:v>1650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FC-450F-B476-EF056A8EF4D7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directe'!$F$2:$F$52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FC-450F-B476-EF056A8EF4D7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directe'!$G$2:$G$52</c:f>
              <c:numCache>
                <c:formatCode>General</c:formatCode>
                <c:ptCount val="51"/>
                <c:pt idx="4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FC-450F-B476-EF056A8EF4D7}"/>
            </c:ext>
          </c:extLst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directe'!$H$2:$H$52</c:f>
              <c:numCache>
                <c:formatCode>General</c:formatCode>
                <c:ptCount val="51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10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5FC-450F-B476-EF056A8EF4D7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directe'!$I$2:$I$52</c:f>
              <c:numCache>
                <c:formatCode>General</c:formatCode>
                <c:ptCount val="51"/>
                <c:pt idx="21">
                  <c:v>1</c:v>
                </c:pt>
                <c:pt idx="30">
                  <c:v>1</c:v>
                </c:pt>
                <c:pt idx="38">
                  <c:v>1</c:v>
                </c:pt>
                <c:pt idx="39">
                  <c:v>1</c:v>
                </c:pt>
                <c:pt idx="4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5FC-450F-B476-EF056A8EF4D7}"/>
            </c:ext>
          </c:extLst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'Vte directe'!$A$2:$C$52</c:f>
              <c:multiLvlStrCache>
                <c:ptCount val="51"/>
                <c:lvl>
                  <c:pt idx="0">
                    <c:v>04150 SIMIANE-LA-ROTONDE</c:v>
                  </c:pt>
                  <c:pt idx="1">
                    <c:v>04510 AIGLUN</c:v>
                  </c:pt>
                  <c:pt idx="2">
                    <c:v>04410 ST JURS</c:v>
                  </c:pt>
                  <c:pt idx="3">
                    <c:v>04300 SIGONCE</c:v>
                  </c:pt>
                  <c:pt idx="4">
                    <c:v>04310 GANAGOBIE</c:v>
                  </c:pt>
                  <c:pt idx="5">
                    <c:v>Dargèle</c:v>
                  </c:pt>
                  <c:pt idx="6">
                    <c:v>04200 SISTERON</c:v>
                  </c:pt>
                  <c:pt idx="7">
                    <c:v>04200 AUTHON</c:v>
                  </c:pt>
                  <c:pt idx="8">
                    <c:v>04660 CHAMPTERCIER</c:v>
                  </c:pt>
                  <c:pt idx="9">
                    <c:v>04700 LURS</c:v>
                  </c:pt>
                  <c:pt idx="10">
                    <c:v>Noel</c:v>
                  </c:pt>
                  <c:pt idx="11">
                    <c:v>04410 SAINT-JURS</c:v>
                  </c:pt>
                  <c:pt idx="12">
                    <c:v>04150 REVEST-DES-BROUSSES</c:v>
                  </c:pt>
                  <c:pt idx="13">
                    <c:v>04110 MONTFURON</c:v>
                  </c:pt>
                  <c:pt idx="14">
                    <c:v>04850 JAUSIERS</c:v>
                  </c:pt>
                  <c:pt idx="15">
                    <c:v>04200 CHATEAU-NEUF-MIRAVAIL</c:v>
                  </c:pt>
                  <c:pt idx="16">
                    <c:v>Benoit</c:v>
                  </c:pt>
                  <c:pt idx="17">
                    <c:v>04250 TURRIERS</c:v>
                  </c:pt>
                  <c:pt idx="18">
                    <c:v>04320 ENTREVAUX</c:v>
                  </c:pt>
                  <c:pt idx="19">
                    <c:v>04500 MONTAGNAC MONTPEZAT</c:v>
                  </c:pt>
                  <c:pt idx="20">
                    <c:v>04170 THORAME-HAUTE</c:v>
                  </c:pt>
                  <c:pt idx="21">
                    <c:v>04360 MOUSTIERS-SAINT-MARIE</c:v>
                  </c:pt>
                  <c:pt idx="22">
                    <c:v>04230 CRUIS</c:v>
                  </c:pt>
                  <c:pt idx="23">
                    <c:v>04300 PIERRERUE</c:v>
                  </c:pt>
                  <c:pt idx="24">
                    <c:v>04200 AUTHON</c:v>
                  </c:pt>
                  <c:pt idx="25">
                    <c:v>04230 ONGLES</c:v>
                  </c:pt>
                  <c:pt idx="26">
                    <c:v>Christophe</c:v>
                  </c:pt>
                  <c:pt idx="27">
                    <c:v>04140 SELONNET</c:v>
                  </c:pt>
                  <c:pt idx="28">
                    <c:v>GARINO Julien &amp; Jacqueline</c:v>
                  </c:pt>
                  <c:pt idx="29">
                    <c:v>04000 ENTRAGES</c:v>
                  </c:pt>
                  <c:pt idx="30">
                    <c:v>04340 LA-BRéOLE</c:v>
                  </c:pt>
                  <c:pt idx="31">
                    <c:v>Luc</c:v>
                  </c:pt>
                  <c:pt idx="32">
                    <c:v>Hubert</c:v>
                  </c:pt>
                  <c:pt idx="33">
                    <c:v>04200 VALERNES</c:v>
                  </c:pt>
                  <c:pt idx="34">
                    <c:v>04380 HAUTES DUVES</c:v>
                  </c:pt>
                  <c:pt idx="35">
                    <c:v>04300 LIMANS</c:v>
                  </c:pt>
                  <c:pt idx="36">
                    <c:v>François</c:v>
                  </c:pt>
                  <c:pt idx="37">
                    <c:v>BREISSAND Cédric &amp; André</c:v>
                  </c:pt>
                  <c:pt idx="39">
                    <c:v>04500 ALLEMAGNE-EN-PROVENCE</c:v>
                  </c:pt>
                  <c:pt idx="40">
                    <c:v>Sylvie</c:v>
                  </c:pt>
                  <c:pt idx="41">
                    <c:v>04300 FORCALQUIER</c:v>
                  </c:pt>
                  <c:pt idx="42">
                    <c:v>04150 LIMANS</c:v>
                  </c:pt>
                  <c:pt idx="43">
                    <c:v>UGHETTO, MIGLIORE, DOFF…</c:v>
                  </c:pt>
                  <c:pt idx="44">
                    <c:v>Guibert</c:v>
                  </c:pt>
                  <c:pt idx="45">
                    <c:v>Evelyne</c:v>
                  </c:pt>
                  <c:pt idx="46">
                    <c:v>Annie</c:v>
                  </c:pt>
                  <c:pt idx="47">
                    <c:v>Ayasse</c:v>
                  </c:pt>
                  <c:pt idx="48">
                    <c:v>04200 NOYERS-SUR-JABRON</c:v>
                  </c:pt>
                  <c:pt idx="49">
                    <c:v>GAYDE Michel</c:v>
                  </c:pt>
                  <c:pt idx="50">
                    <c:v>04280 CERESTE</c:v>
                  </c:pt>
                </c:lvl>
                <c:lvl>
                  <c:pt idx="0">
                    <c:v>Vaiser Didier</c:v>
                  </c:pt>
                  <c:pt idx="1">
                    <c:v>PICO SERGE</c:v>
                  </c:pt>
                  <c:pt idx="2">
                    <c:v>PUIG JEAN</c:v>
                  </c:pt>
                  <c:pt idx="3">
                    <c:v>MEYNET ELISABETH</c:v>
                  </c:pt>
                  <c:pt idx="4">
                    <c:v>KISTON Pierre</c:v>
                  </c:pt>
                  <c:pt idx="5">
                    <c:v>GALFARD</c:v>
                  </c:pt>
                  <c:pt idx="6">
                    <c:v>MADANI Anissa</c:v>
                  </c:pt>
                  <c:pt idx="7">
                    <c:v>SAINT-ROCH DIDIER</c:v>
                  </c:pt>
                  <c:pt idx="8">
                    <c:v>ARBEZ Cyril</c:v>
                  </c:pt>
                  <c:pt idx="9">
                    <c:v>BAYLE MICHELE</c:v>
                  </c:pt>
                  <c:pt idx="10">
                    <c:v>VOYER</c:v>
                  </c:pt>
                  <c:pt idx="11">
                    <c:v>JOLLY JEAN MICHEL</c:v>
                  </c:pt>
                  <c:pt idx="12">
                    <c:v>PERAIN SILVIA</c:v>
                  </c:pt>
                  <c:pt idx="13">
                    <c:v>GAEC LES GRANGES</c:v>
                  </c:pt>
                  <c:pt idx="14">
                    <c:v>AGLIO YVES</c:v>
                  </c:pt>
                  <c:pt idx="15">
                    <c:v>MADANI KARIM</c:v>
                  </c:pt>
                  <c:pt idx="16">
                    <c:v>FERRARI</c:v>
                  </c:pt>
                  <c:pt idx="17">
                    <c:v>LOQUES CHRISTOPHE</c:v>
                  </c:pt>
                  <c:pt idx="18">
                    <c:v>MERMET ISABELLE</c:v>
                  </c:pt>
                  <c:pt idx="19">
                    <c:v>SCEA LE COLLET</c:v>
                  </c:pt>
                  <c:pt idx="20">
                    <c:v>Stéphane GARAVAGNO</c:v>
                  </c:pt>
                  <c:pt idx="21">
                    <c:v>BONDIL VINCENT</c:v>
                  </c:pt>
                  <c:pt idx="22">
                    <c:v>GIRAUD CATHERINE</c:v>
                  </c:pt>
                  <c:pt idx="23">
                    <c:v>SCEA DE VAUBELLE</c:v>
                  </c:pt>
                  <c:pt idx="24">
                    <c:v>GAEC la ferme de bonnet</c:v>
                  </c:pt>
                  <c:pt idx="25">
                    <c:v>MONIER JOEL</c:v>
                  </c:pt>
                  <c:pt idx="26">
                    <c:v>CAUVIN</c:v>
                  </c:pt>
                  <c:pt idx="27">
                    <c:v>GAEC DU BOSQUET</c:v>
                  </c:pt>
                  <c:pt idx="28">
                    <c:v>GAEC DU PRA SIMON</c:v>
                  </c:pt>
                  <c:pt idx="29">
                    <c:v>PELESTOR PIERRE HENRI</c:v>
                  </c:pt>
                  <c:pt idx="30">
                    <c:v>GAEC Le Déoule</c:v>
                  </c:pt>
                  <c:pt idx="31">
                    <c:v>BEVALOT</c:v>
                  </c:pt>
                  <c:pt idx="32">
                    <c:v>RICHAUD</c:v>
                  </c:pt>
                  <c:pt idx="33">
                    <c:v>Moran Emilie</c:v>
                  </c:pt>
                  <c:pt idx="34">
                    <c:v>FAUDON JEAN-PHILIPPE</c:v>
                  </c:pt>
                  <c:pt idx="35">
                    <c:v>ASSOCIATION LONGO MAI</c:v>
                  </c:pt>
                  <c:pt idx="36">
                    <c:v>NICOLAS</c:v>
                  </c:pt>
                  <c:pt idx="37">
                    <c:v>GAEC DES BREISSAND</c:v>
                  </c:pt>
                  <c:pt idx="38">
                    <c:v>GAEC Clavelas</c:v>
                  </c:pt>
                  <c:pt idx="39">
                    <c:v>GAEC de Cordhelle</c:v>
                  </c:pt>
                  <c:pt idx="40">
                    <c:v>METERY</c:v>
                  </c:pt>
                  <c:pt idx="41">
                    <c:v>GAEC LA ROCHETTE</c:v>
                  </c:pt>
                  <c:pt idx="42">
                    <c:v>LADRET AGNES</c:v>
                  </c:pt>
                  <c:pt idx="43">
                    <c:v>GAEC DU CLOS DE JALINES</c:v>
                  </c:pt>
                  <c:pt idx="44">
                    <c:v>GAEC MONTAURIS</c:v>
                  </c:pt>
                  <c:pt idx="45">
                    <c:v>GUICHARD</c:v>
                  </c:pt>
                  <c:pt idx="46">
                    <c:v>METERY</c:v>
                  </c:pt>
                  <c:pt idx="47">
                    <c:v>GAEC DE L'ESPERANCE</c:v>
                  </c:pt>
                  <c:pt idx="48">
                    <c:v>GAEC DU PRE DES POIRIERS</c:v>
                  </c:pt>
                  <c:pt idx="49">
                    <c:v>GAEC DE PASCALONE</c:v>
                  </c:pt>
                  <c:pt idx="50">
                    <c:v>GAEC DU MOURRE NEGRE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</c:lvl>
              </c:multiLvlStrCache>
            </c:multiLvlStrRef>
          </c:cat>
          <c:val>
            <c:numRef>
              <c:f>'Vte directe'!$J$2:$J$52</c:f>
              <c:numCache>
                <c:formatCode>General</c:formatCode>
                <c:ptCount val="51"/>
                <c:pt idx="32">
                  <c:v>1</c:v>
                </c:pt>
                <c:pt idx="4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FC-450F-B476-EF056A8EF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32560"/>
        <c:axId val="469932952"/>
      </c:barChart>
      <c:catAx>
        <c:axId val="46993256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469932952"/>
        <c:crosses val="autoZero"/>
        <c:auto val="1"/>
        <c:lblAlgn val="ctr"/>
        <c:lblOffset val="100"/>
        <c:noMultiLvlLbl val="0"/>
      </c:catAx>
      <c:valAx>
        <c:axId val="469932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9932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83064080372054"/>
          <c:y val="6.9444444444444441E-3"/>
          <c:w val="0.59700263723179769"/>
          <c:h val="0.97952678137455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B4-4AFA-8EC9-B0E83B001C48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B4-4AFA-8EC9-B0E83B001C48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B4-4AFA-8EC9-B0E83B001C48}"/>
              </c:ext>
            </c:extLst>
          </c:dPt>
          <c:dPt>
            <c:idx val="4"/>
            <c:bubble3D val="0"/>
            <c:explosion val="30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B4-4AFA-8EC9-B0E83B001C48}"/>
              </c:ext>
            </c:extLst>
          </c:dPt>
          <c:dLbls>
            <c:dLbl>
              <c:idx val="0"/>
              <c:layout>
                <c:manualLayout>
                  <c:x val="-0.12357643238558907"/>
                  <c:y val="-0.1799892486515074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B4-4AFA-8EC9-B0E83B001C4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2B4-4AFA-8EC9-B0E83B001C4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464892657648563"/>
                  <c:y val="3.925634295713036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2B4-4AFA-8EC9-B0E83B001C4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086496273312089"/>
                  <c:y val="-2.81704498228292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2B4-4AFA-8EC9-B0E83B001C4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'Marge merguez'!$V$5:$V$9</c:f>
              <c:strCache>
                <c:ptCount val="5"/>
                <c:pt idx="0">
                  <c:v>Prix de la brebis</c:v>
                </c:pt>
                <c:pt idx="1">
                  <c:v>Transport</c:v>
                </c:pt>
                <c:pt idx="2">
                  <c:v>Abattage-découpe-transformation</c:v>
                </c:pt>
                <c:pt idx="3">
                  <c:v>TVA et divers</c:v>
                </c:pt>
                <c:pt idx="4">
                  <c:v>Marge</c:v>
                </c:pt>
              </c:strCache>
            </c:strRef>
          </c:cat>
          <c:val>
            <c:numRef>
              <c:f>'Marge merguez'!$W$5:$W$9</c:f>
              <c:numCache>
                <c:formatCode>#\ ##0.0\ "€"</c:formatCode>
                <c:ptCount val="5"/>
                <c:pt idx="0">
                  <c:v>30</c:v>
                </c:pt>
                <c:pt idx="1">
                  <c:v>0</c:v>
                </c:pt>
                <c:pt idx="2">
                  <c:v>115.1875</c:v>
                </c:pt>
                <c:pt idx="3">
                  <c:v>11.598687500000002</c:v>
                </c:pt>
                <c:pt idx="4">
                  <c:v>20.818779620853093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2B4-4AFA-8EC9-B0E83B001C48}"/>
            </c:ext>
          </c:extLst>
        </c:ser>
        <c:ser>
          <c:idx val="1"/>
          <c:order val="1"/>
          <c:cat>
            <c:strRef>
              <c:f>'Marge merguez'!$V$5:$V$9</c:f>
              <c:strCache>
                <c:ptCount val="5"/>
                <c:pt idx="0">
                  <c:v>Prix de la brebis</c:v>
                </c:pt>
                <c:pt idx="1">
                  <c:v>Transport</c:v>
                </c:pt>
                <c:pt idx="2">
                  <c:v>Abattage-découpe-transformation</c:v>
                </c:pt>
                <c:pt idx="3">
                  <c:v>TVA et divers</c:v>
                </c:pt>
                <c:pt idx="4">
                  <c:v>Marge</c:v>
                </c:pt>
              </c:strCache>
            </c:strRef>
          </c:cat>
          <c:val>
            <c:numRef>
              <c:f>'Marge merguez'!$X$5:$X$9</c:f>
              <c:numCache>
                <c:formatCode>0%</c:formatCode>
                <c:ptCount val="5"/>
                <c:pt idx="0">
                  <c:v>0.16891419472286603</c:v>
                </c:pt>
                <c:pt idx="1">
                  <c:v>0</c:v>
                </c:pt>
                <c:pt idx="2">
                  <c:v>0.64856012682133768</c:v>
                </c:pt>
                <c:pt idx="3">
                  <c:v>6.5306098630155754E-2</c:v>
                </c:pt>
                <c:pt idx="4">
                  <c:v>0.11721957982564048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2B4-4AFA-8EC9-B0E83B001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8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jpeg"/><Relationship Id="rId3" Type="http://schemas.openxmlformats.org/officeDocument/2006/relationships/chart" Target="../charts/chart2.xml"/><Relationship Id="rId7" Type="http://schemas.openxmlformats.org/officeDocument/2006/relationships/image" Target="../media/image14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Relationship Id="rId6" Type="http://schemas.openxmlformats.org/officeDocument/2006/relationships/image" Target="../media/image13.jpeg"/><Relationship Id="rId5" Type="http://schemas.openxmlformats.org/officeDocument/2006/relationships/image" Target="../media/image12.jpeg"/><Relationship Id="rId4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15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6" Type="http://schemas.openxmlformats.org/officeDocument/2006/relationships/image" Target="../media/image13.jpeg"/><Relationship Id="rId5" Type="http://schemas.openxmlformats.org/officeDocument/2006/relationships/image" Target="../media/image14.jpeg"/><Relationship Id="rId4" Type="http://schemas.openxmlformats.org/officeDocument/2006/relationships/image" Target="../media/image12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1" name="Control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2" name="Control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3" name="Control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24" name="Control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5" name="Control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6" name="Control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7" name="Control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40</xdr:row>
          <xdr:rowOff>71120</xdr:rowOff>
        </xdr:from>
        <xdr:to>
          <xdr:col>7</xdr:col>
          <xdr:colOff>274320</xdr:colOff>
          <xdr:row>41</xdr:row>
          <xdr:rowOff>73660</xdr:rowOff>
        </xdr:to>
        <xdr:sp macro="" textlink="">
          <xdr:nvSpPr>
            <xdr:cNvPr id="13348" name="Control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0</xdr:colOff>
      <xdr:row>61</xdr:row>
      <xdr:rowOff>0</xdr:rowOff>
    </xdr:from>
    <xdr:to>
      <xdr:col>8</xdr:col>
      <xdr:colOff>523875</xdr:colOff>
      <xdr:row>63</xdr:row>
      <xdr:rowOff>123825</xdr:rowOff>
    </xdr:to>
    <xdr:pic>
      <xdr:nvPicPr>
        <xdr:cNvPr id="14179" name="Picture 37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1325225"/>
          <a:ext cx="11620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8</xdr:col>
      <xdr:colOff>523875</xdr:colOff>
      <xdr:row>75</xdr:row>
      <xdr:rowOff>123825</xdr:rowOff>
    </xdr:to>
    <xdr:pic>
      <xdr:nvPicPr>
        <xdr:cNvPr id="14180" name="Picture 39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3496925"/>
          <a:ext cx="11620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77</xdr:row>
          <xdr:rowOff>167640</xdr:rowOff>
        </xdr:from>
        <xdr:to>
          <xdr:col>9</xdr:col>
          <xdr:colOff>180340</xdr:colOff>
          <xdr:row>78</xdr:row>
          <xdr:rowOff>170180</xdr:rowOff>
        </xdr:to>
        <xdr:sp macro="" textlink="">
          <xdr:nvSpPr>
            <xdr:cNvPr id="13357" name="Control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82</xdr:row>
          <xdr:rowOff>27940</xdr:rowOff>
        </xdr:from>
        <xdr:to>
          <xdr:col>9</xdr:col>
          <xdr:colOff>180340</xdr:colOff>
          <xdr:row>83</xdr:row>
          <xdr:rowOff>30480</xdr:rowOff>
        </xdr:to>
        <xdr:sp macro="" textlink="">
          <xdr:nvSpPr>
            <xdr:cNvPr id="13358" name="Control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85</xdr:row>
          <xdr:rowOff>66040</xdr:rowOff>
        </xdr:from>
        <xdr:to>
          <xdr:col>9</xdr:col>
          <xdr:colOff>180340</xdr:colOff>
          <xdr:row>86</xdr:row>
          <xdr:rowOff>68580</xdr:rowOff>
        </xdr:to>
        <xdr:sp macro="" textlink="">
          <xdr:nvSpPr>
            <xdr:cNvPr id="13359" name="Control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</xdr:colOff>
          <xdr:row>89</xdr:row>
          <xdr:rowOff>15240</xdr:rowOff>
        </xdr:from>
        <xdr:to>
          <xdr:col>9</xdr:col>
          <xdr:colOff>180340</xdr:colOff>
          <xdr:row>90</xdr:row>
          <xdr:rowOff>17780</xdr:rowOff>
        </xdr:to>
        <xdr:sp macro="" textlink="">
          <xdr:nvSpPr>
            <xdr:cNvPr id="13360" name="Control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100</xdr:row>
      <xdr:rowOff>0</xdr:rowOff>
    </xdr:from>
    <xdr:to>
      <xdr:col>10</xdr:col>
      <xdr:colOff>66675</xdr:colOff>
      <xdr:row>102</xdr:row>
      <xdr:rowOff>123825</xdr:rowOff>
    </xdr:to>
    <xdr:pic>
      <xdr:nvPicPr>
        <xdr:cNvPr id="14181" name="Picture 49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83832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10</xdr:col>
      <xdr:colOff>66675</xdr:colOff>
      <xdr:row>108</xdr:row>
      <xdr:rowOff>123825</xdr:rowOff>
    </xdr:to>
    <xdr:pic>
      <xdr:nvPicPr>
        <xdr:cNvPr id="14182" name="Picture 50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946910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10</xdr:col>
      <xdr:colOff>66675</xdr:colOff>
      <xdr:row>114</xdr:row>
      <xdr:rowOff>123825</xdr:rowOff>
    </xdr:to>
    <xdr:pic>
      <xdr:nvPicPr>
        <xdr:cNvPr id="14183" name="Picture 51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05549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77</xdr:row>
          <xdr:rowOff>167640</xdr:rowOff>
        </xdr:from>
        <xdr:to>
          <xdr:col>10</xdr:col>
          <xdr:colOff>998220</xdr:colOff>
          <xdr:row>78</xdr:row>
          <xdr:rowOff>170180</xdr:rowOff>
        </xdr:to>
        <xdr:sp macro="" textlink="">
          <xdr:nvSpPr>
            <xdr:cNvPr id="13369" name="Control 57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82</xdr:row>
          <xdr:rowOff>27940</xdr:rowOff>
        </xdr:from>
        <xdr:to>
          <xdr:col>10</xdr:col>
          <xdr:colOff>998220</xdr:colOff>
          <xdr:row>83</xdr:row>
          <xdr:rowOff>30480</xdr:rowOff>
        </xdr:to>
        <xdr:sp macro="" textlink="">
          <xdr:nvSpPr>
            <xdr:cNvPr id="13370" name="Control 58" hidden="1">
              <a:extLst>
                <a:ext uri="{63B3BB69-23CF-44E3-9099-C40C66FF867C}">
                  <a14:compatExt spid="_x0000_s1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85</xdr:row>
          <xdr:rowOff>66040</xdr:rowOff>
        </xdr:from>
        <xdr:to>
          <xdr:col>10</xdr:col>
          <xdr:colOff>998220</xdr:colOff>
          <xdr:row>86</xdr:row>
          <xdr:rowOff>68580</xdr:rowOff>
        </xdr:to>
        <xdr:sp macro="" textlink="">
          <xdr:nvSpPr>
            <xdr:cNvPr id="13371" name="Control 59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89</xdr:row>
          <xdr:rowOff>15240</xdr:rowOff>
        </xdr:from>
        <xdr:to>
          <xdr:col>10</xdr:col>
          <xdr:colOff>998220</xdr:colOff>
          <xdr:row>90</xdr:row>
          <xdr:rowOff>17780</xdr:rowOff>
        </xdr:to>
        <xdr:sp macro="" textlink="">
          <xdr:nvSpPr>
            <xdr:cNvPr id="13372" name="Control 60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100</xdr:row>
      <xdr:rowOff>0</xdr:rowOff>
    </xdr:from>
    <xdr:to>
      <xdr:col>10</xdr:col>
      <xdr:colOff>1171575</xdr:colOff>
      <xdr:row>102</xdr:row>
      <xdr:rowOff>123825</xdr:rowOff>
    </xdr:to>
    <xdr:pic>
      <xdr:nvPicPr>
        <xdr:cNvPr id="14184" name="Picture 61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183832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10</xdr:col>
      <xdr:colOff>1171575</xdr:colOff>
      <xdr:row>108</xdr:row>
      <xdr:rowOff>123825</xdr:rowOff>
    </xdr:to>
    <xdr:pic>
      <xdr:nvPicPr>
        <xdr:cNvPr id="14185" name="Picture 62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1946910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</xdr:row>
      <xdr:rowOff>0</xdr:rowOff>
    </xdr:from>
    <xdr:to>
      <xdr:col>10</xdr:col>
      <xdr:colOff>1171575</xdr:colOff>
      <xdr:row>114</xdr:row>
      <xdr:rowOff>123825</xdr:rowOff>
    </xdr:to>
    <xdr:pic>
      <xdr:nvPicPr>
        <xdr:cNvPr id="14186" name="Picture 63" descr="Nos Sit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20554950"/>
          <a:ext cx="1171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581025</xdr:colOff>
      <xdr:row>26</xdr:row>
      <xdr:rowOff>142875</xdr:rowOff>
    </xdr:from>
    <xdr:to>
      <xdr:col>14</xdr:col>
      <xdr:colOff>962025</xdr:colOff>
      <xdr:row>47</xdr:row>
      <xdr:rowOff>57150</xdr:rowOff>
    </xdr:to>
    <xdr:graphicFrame macro="">
      <xdr:nvGraphicFramePr>
        <xdr:cNvPr id="14187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0</xdr:row>
      <xdr:rowOff>49801</xdr:rowOff>
    </xdr:from>
    <xdr:to>
      <xdr:col>5</xdr:col>
      <xdr:colOff>4581525</xdr:colOff>
      <xdr:row>0</xdr:row>
      <xdr:rowOff>809625</xdr:rowOff>
    </xdr:to>
    <xdr:sp macro="" textlink="">
      <xdr:nvSpPr>
        <xdr:cNvPr id="3" name="Rectangle 2"/>
        <xdr:cNvSpPr/>
      </xdr:nvSpPr>
      <xdr:spPr>
        <a:xfrm>
          <a:off x="1838325" y="49801"/>
          <a:ext cx="7648575" cy="759824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just"/>
          <a:r>
            <a:rPr lang="fr-FR" sz="1100">
              <a:ln>
                <a:noFill/>
              </a:ln>
              <a:solidFill>
                <a:sysClr val="windowText" lastClr="000000"/>
              </a:solidFill>
            </a:rPr>
            <a:t>Commencez en saisissant</a:t>
          </a:r>
          <a:r>
            <a:rPr lang="fr-FR" sz="1100" baseline="0">
              <a:ln>
                <a:noFill/>
              </a:ln>
              <a:solidFill>
                <a:sysClr val="windowText" lastClr="000000"/>
              </a:solidFill>
            </a:rPr>
            <a:t> </a:t>
          </a:r>
          <a:r>
            <a:rPr lang="fr-FR" sz="1100">
              <a:ln>
                <a:noFill/>
              </a:ln>
              <a:solidFill>
                <a:sysClr val="windowText" lastClr="000000"/>
              </a:solidFill>
            </a:rPr>
            <a:t>dans la colonne C vos chiffres concernant la vente directe.</a:t>
          </a:r>
          <a:r>
            <a:rPr lang="fr-FR" sz="1100" baseline="0">
              <a:ln>
                <a:noFill/>
              </a:ln>
              <a:solidFill>
                <a:sysClr val="windowText" lastClr="000000"/>
              </a:solidFill>
            </a:rPr>
            <a:t> Pour vous aider vous pouvez vous inspirer d'une moyenne qui figure en colonne E. </a:t>
          </a:r>
          <a:r>
            <a:rPr lang="fr-FR" sz="1100">
              <a:ln>
                <a:noFill/>
              </a:ln>
              <a:solidFill>
                <a:sysClr val="windowText" lastClr="000000"/>
              </a:solidFill>
            </a:rPr>
            <a:t>Une fois la saisie faite, consultez les résultats dans l'onglet jaune</a:t>
          </a:r>
          <a:r>
            <a:rPr lang="fr-FR" sz="1100" baseline="0">
              <a:ln>
                <a:noFill/>
              </a:ln>
              <a:solidFill>
                <a:sysClr val="windowText" lastClr="000000"/>
              </a:solidFill>
            </a:rPr>
            <a:t> </a:t>
          </a:r>
          <a:r>
            <a:rPr lang="fr-FR" sz="1100">
              <a:ln>
                <a:noFill/>
              </a:ln>
              <a:solidFill>
                <a:sysClr val="windowText" lastClr="000000"/>
              </a:solidFill>
            </a:rPr>
            <a:t>"vente en colis" et</a:t>
          </a:r>
          <a:r>
            <a:rPr lang="fr-FR" sz="1100" baseline="0">
              <a:ln>
                <a:noFill/>
              </a:ln>
              <a:solidFill>
                <a:sysClr val="windowText" lastClr="000000"/>
              </a:solidFill>
            </a:rPr>
            <a:t> si vous avez rempli les lignes 19 à 22 le résultat dans l'onglet rouge "vente en magasin". Pour calculer une marge sur la transformation d'une brebis en merguez, allez directement dans l'onglet vert "Marge merguez"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1133475</xdr:colOff>
      <xdr:row>1</xdr:row>
      <xdr:rowOff>159203</xdr:rowOff>
    </xdr:to>
    <xdr:pic>
      <xdr:nvPicPr>
        <xdr:cNvPr id="200843" name="Picture 6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333500" cy="1121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312957</xdr:colOff>
      <xdr:row>0</xdr:row>
      <xdr:rowOff>704850</xdr:rowOff>
    </xdr:from>
    <xdr:to>
      <xdr:col>2</xdr:col>
      <xdr:colOff>571498</xdr:colOff>
      <xdr:row>1</xdr:row>
      <xdr:rowOff>40822</xdr:rowOff>
    </xdr:to>
    <xdr:sp macro="" textlink="">
      <xdr:nvSpPr>
        <xdr:cNvPr id="2" name="Flèche droite rayée 1"/>
        <xdr:cNvSpPr/>
      </xdr:nvSpPr>
      <xdr:spPr>
        <a:xfrm rot="5400000">
          <a:off x="3522204" y="724578"/>
          <a:ext cx="297997" cy="258541"/>
        </a:xfrm>
        <a:prstGeom prst="stripedRightArrow">
          <a:avLst>
            <a:gd name="adj1" fmla="val 40476"/>
            <a:gd name="adj2" fmla="val 3070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1102169</xdr:colOff>
      <xdr:row>25</xdr:row>
      <xdr:rowOff>171450</xdr:rowOff>
    </xdr:from>
    <xdr:to>
      <xdr:col>5</xdr:col>
      <xdr:colOff>1997519</xdr:colOff>
      <xdr:row>27</xdr:row>
      <xdr:rowOff>95250</xdr:rowOff>
    </xdr:to>
    <xdr:pic>
      <xdr:nvPicPr>
        <xdr:cNvPr id="200845" name="Picture 63" descr="France_AgriM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0" y="6906986"/>
          <a:ext cx="895350" cy="454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2254694</xdr:colOff>
      <xdr:row>25</xdr:row>
      <xdr:rowOff>0</xdr:rowOff>
    </xdr:from>
    <xdr:to>
      <xdr:col>5</xdr:col>
      <xdr:colOff>2730944</xdr:colOff>
      <xdr:row>27</xdr:row>
      <xdr:rowOff>104775</xdr:rowOff>
    </xdr:to>
    <xdr:pic>
      <xdr:nvPicPr>
        <xdr:cNvPr id="200846" name="Picture 64" descr="Logo Casda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65" y="6735536"/>
          <a:ext cx="476250" cy="63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1592037</xdr:colOff>
      <xdr:row>5</xdr:row>
      <xdr:rowOff>108856</xdr:rowOff>
    </xdr:from>
    <xdr:to>
      <xdr:col>5</xdr:col>
      <xdr:colOff>4610101</xdr:colOff>
      <xdr:row>7</xdr:row>
      <xdr:rowOff>44904</xdr:rowOff>
    </xdr:to>
    <xdr:sp macro="" textlink="">
      <xdr:nvSpPr>
        <xdr:cNvPr id="4" name="Rectangle 3"/>
        <xdr:cNvSpPr/>
      </xdr:nvSpPr>
      <xdr:spPr>
        <a:xfrm>
          <a:off x="6497412" y="2223406"/>
          <a:ext cx="3018064" cy="393248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découpe simple: 1€ (en</a:t>
          </a:r>
          <a:r>
            <a:rPr lang="fr-FR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frais); 1,7€ sous vide</a:t>
          </a:r>
        </a:p>
        <a:p>
          <a:pPr algn="l"/>
          <a:r>
            <a:rPr lang="fr-FR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Découpe élaborée: 1,15€ (en frais); 1,85€ (sous vide)</a:t>
          </a:r>
          <a:endParaRPr lang="fr-FR" sz="8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3162300</xdr:colOff>
      <xdr:row>25</xdr:row>
      <xdr:rowOff>219075</xdr:rowOff>
    </xdr:from>
    <xdr:to>
      <xdr:col>5</xdr:col>
      <xdr:colOff>4494991</xdr:colOff>
      <xdr:row>27</xdr:row>
      <xdr:rowOff>75424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67675" y="6848475"/>
          <a:ext cx="1332691" cy="389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35</xdr:row>
      <xdr:rowOff>14605</xdr:rowOff>
    </xdr:from>
    <xdr:to>
      <xdr:col>9</xdr:col>
      <xdr:colOff>407970</xdr:colOff>
      <xdr:row>37</xdr:row>
      <xdr:rowOff>145780</xdr:rowOff>
    </xdr:to>
    <xdr:pic>
      <xdr:nvPicPr>
        <xdr:cNvPr id="3" name="Picture 63" descr="France_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060" y="7436485"/>
          <a:ext cx="590850" cy="39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531495</xdr:colOff>
      <xdr:row>34</xdr:row>
      <xdr:rowOff>100330</xdr:rowOff>
    </xdr:from>
    <xdr:to>
      <xdr:col>9</xdr:col>
      <xdr:colOff>895245</xdr:colOff>
      <xdr:row>37</xdr:row>
      <xdr:rowOff>179230</xdr:rowOff>
    </xdr:to>
    <xdr:pic>
      <xdr:nvPicPr>
        <xdr:cNvPr id="4" name="Picture 64" descr="Logo Casd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1435" y="7339330"/>
          <a:ext cx="363750" cy="52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295274</xdr:colOff>
      <xdr:row>13</xdr:row>
      <xdr:rowOff>28575</xdr:rowOff>
    </xdr:from>
    <xdr:to>
      <xdr:col>5</xdr:col>
      <xdr:colOff>238124</xdr:colOff>
      <xdr:row>15</xdr:row>
      <xdr:rowOff>171450</xdr:rowOff>
    </xdr:to>
    <xdr:sp macro="" textlink="">
      <xdr:nvSpPr>
        <xdr:cNvPr id="6" name="Flèche courbée vers le haut 5"/>
        <xdr:cNvSpPr/>
      </xdr:nvSpPr>
      <xdr:spPr>
        <a:xfrm rot="5400000">
          <a:off x="3876674" y="2505075"/>
          <a:ext cx="523875" cy="257175"/>
        </a:xfrm>
        <a:prstGeom prst="curvedUpArrow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491490</xdr:colOff>
      <xdr:row>1</xdr:row>
      <xdr:rowOff>41909</xdr:rowOff>
    </xdr:from>
    <xdr:to>
      <xdr:col>9</xdr:col>
      <xdr:colOff>1764030</xdr:colOff>
      <xdr:row>4</xdr:row>
      <xdr:rowOff>129540</xdr:rowOff>
    </xdr:to>
    <xdr:sp macro="" textlink="">
      <xdr:nvSpPr>
        <xdr:cNvPr id="7" name="Rectangle 6"/>
        <xdr:cNvSpPr/>
      </xdr:nvSpPr>
      <xdr:spPr>
        <a:xfrm>
          <a:off x="3128010" y="666749"/>
          <a:ext cx="5775960" cy="1002031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just" rtl="0"/>
          <a:r>
            <a:rPr lang="fr-F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vente uniquement en merguez n'est généralement pas suffisamment rentable pour amortir les frais de transport. Celle-ci doit s'envisager en complément de vente d'agneaux en colis. Dans ce cas on peut ne pas compter de frais de transport.</a:t>
          </a:r>
        </a:p>
        <a:p>
          <a:pPr algn="ctr" rtl="0"/>
          <a:r>
            <a:rPr lang="fr-FR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Ne modifier que les cases vert.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123825</xdr:colOff>
      <xdr:row>33</xdr:row>
      <xdr:rowOff>66675</xdr:rowOff>
    </xdr:from>
    <xdr:to>
      <xdr:col>0</xdr:col>
      <xdr:colOff>238125</xdr:colOff>
      <xdr:row>33</xdr:row>
      <xdr:rowOff>152400</xdr:rowOff>
    </xdr:to>
    <xdr:sp macro="" textlink="">
      <xdr:nvSpPr>
        <xdr:cNvPr id="8" name="Étoile à 5 branches 7"/>
        <xdr:cNvSpPr/>
      </xdr:nvSpPr>
      <xdr:spPr>
        <a:xfrm>
          <a:off x="123825" y="6238875"/>
          <a:ext cx="114300" cy="85725"/>
        </a:xfrm>
        <a:prstGeom prst="star5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1828800</xdr:colOff>
      <xdr:row>7</xdr:row>
      <xdr:rowOff>152400</xdr:rowOff>
    </xdr:from>
    <xdr:to>
      <xdr:col>10</xdr:col>
      <xdr:colOff>28575</xdr:colOff>
      <xdr:row>8</xdr:row>
      <xdr:rowOff>47625</xdr:rowOff>
    </xdr:to>
    <xdr:sp macro="" textlink="">
      <xdr:nvSpPr>
        <xdr:cNvPr id="9" name="Étoile à 5 branches 8"/>
        <xdr:cNvSpPr/>
      </xdr:nvSpPr>
      <xdr:spPr>
        <a:xfrm>
          <a:off x="8734425" y="1352550"/>
          <a:ext cx="114300" cy="85725"/>
        </a:xfrm>
        <a:prstGeom prst="star5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1819275</xdr:colOff>
      <xdr:row>21</xdr:row>
      <xdr:rowOff>152400</xdr:rowOff>
    </xdr:from>
    <xdr:to>
      <xdr:col>10</xdr:col>
      <xdr:colOff>19050</xdr:colOff>
      <xdr:row>22</xdr:row>
      <xdr:rowOff>47625</xdr:rowOff>
    </xdr:to>
    <xdr:sp macro="" textlink="">
      <xdr:nvSpPr>
        <xdr:cNvPr id="10" name="Étoile à 5 branches 9"/>
        <xdr:cNvSpPr/>
      </xdr:nvSpPr>
      <xdr:spPr>
        <a:xfrm>
          <a:off x="8724900" y="4038600"/>
          <a:ext cx="114300" cy="85725"/>
        </a:xfrm>
        <a:prstGeom prst="star5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19048</xdr:colOff>
      <xdr:row>1</xdr:row>
      <xdr:rowOff>28575</xdr:rowOff>
    </xdr:from>
    <xdr:to>
      <xdr:col>24</xdr:col>
      <xdr:colOff>619124</xdr:colOff>
      <xdr:row>14</xdr:row>
      <xdr:rowOff>47626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958215</xdr:colOff>
      <xdr:row>35</xdr:row>
      <xdr:rowOff>7620</xdr:rowOff>
    </xdr:from>
    <xdr:to>
      <xdr:col>11</xdr:col>
      <xdr:colOff>262081</xdr:colOff>
      <xdr:row>37</xdr:row>
      <xdr:rowOff>121144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98155" y="7429500"/>
          <a:ext cx="1384126" cy="380224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0</xdr:row>
      <xdr:rowOff>57457</xdr:rowOff>
    </xdr:from>
    <xdr:to>
      <xdr:col>1</xdr:col>
      <xdr:colOff>222317</xdr:colOff>
      <xdr:row>1</xdr:row>
      <xdr:rowOff>14742</xdr:rowOff>
    </xdr:to>
    <xdr:pic>
      <xdr:nvPicPr>
        <xdr:cNvPr id="12" name="Picture 11" descr="C:\Users\admin\Desktop\logo\inosys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7457"/>
          <a:ext cx="915737" cy="58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229937</xdr:colOff>
      <xdr:row>0</xdr:row>
      <xdr:rowOff>65077</xdr:rowOff>
    </xdr:from>
    <xdr:to>
      <xdr:col>1</xdr:col>
      <xdr:colOff>799888</xdr:colOff>
      <xdr:row>1</xdr:row>
      <xdr:rowOff>22363</xdr:rowOff>
    </xdr:to>
    <xdr:pic>
      <xdr:nvPicPr>
        <xdr:cNvPr id="15" name="Picture 9" descr="C:\Users\admin\Desktop\logo\logo MRE+PACA_jpeg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97" y="65077"/>
          <a:ext cx="569951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249051</xdr:colOff>
      <xdr:row>0</xdr:row>
      <xdr:rowOff>583237</xdr:rowOff>
    </xdr:from>
    <xdr:to>
      <xdr:col>1</xdr:col>
      <xdr:colOff>748748</xdr:colOff>
      <xdr:row>2</xdr:row>
      <xdr:rowOff>235723</xdr:rowOff>
    </xdr:to>
    <xdr:pic>
      <xdr:nvPicPr>
        <xdr:cNvPr id="17" name="Picture 2" descr="C:\Users\admin\Desktop\logo\Chambre-regionale-d-agriculture-PACA_inra_partenaire_fu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911" y="583237"/>
          <a:ext cx="499697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106680</xdr:colOff>
      <xdr:row>0</xdr:row>
      <xdr:rowOff>579120</xdr:rowOff>
    </xdr:from>
    <xdr:to>
      <xdr:col>1</xdr:col>
      <xdr:colOff>249051</xdr:colOff>
      <xdr:row>2</xdr:row>
      <xdr:rowOff>231606</xdr:rowOff>
    </xdr:to>
    <xdr:pic>
      <xdr:nvPicPr>
        <xdr:cNvPr id="18" name="Picture 5" descr="C:\Users\admin\Desktop\logo\New logo idele2017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579120"/>
          <a:ext cx="927231" cy="58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34</xdr:row>
      <xdr:rowOff>7620</xdr:rowOff>
    </xdr:from>
    <xdr:to>
      <xdr:col>7</xdr:col>
      <xdr:colOff>1028700</xdr:colOff>
      <xdr:row>37</xdr:row>
      <xdr:rowOff>243840</xdr:rowOff>
    </xdr:to>
    <xdr:sp macro="" textlink="">
      <xdr:nvSpPr>
        <xdr:cNvPr id="16" name="Rectangle 15"/>
        <xdr:cNvSpPr/>
      </xdr:nvSpPr>
      <xdr:spPr>
        <a:xfrm>
          <a:off x="76200" y="7246620"/>
          <a:ext cx="6614160" cy="685800"/>
        </a:xfrm>
        <a:prstGeom prst="rect">
          <a:avLst/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1">
              <a:solidFill>
                <a:srgbClr val="FF0000"/>
              </a:solidFill>
            </a:rPr>
            <a:t>Vous souhaitez faire un chiffrage personnalisé? </a:t>
          </a:r>
          <a:r>
            <a:rPr kumimoji="0" lang="fr-FR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Rendez-vous avec un conseiller dans votre chambre d'agriculture</a:t>
          </a:r>
          <a:endParaRPr kumimoji="0" lang="fr-FR" sz="10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</xdr:row>
      <xdr:rowOff>9525</xdr:rowOff>
    </xdr:from>
    <xdr:to>
      <xdr:col>5</xdr:col>
      <xdr:colOff>209550</xdr:colOff>
      <xdr:row>9</xdr:row>
      <xdr:rowOff>9525</xdr:rowOff>
    </xdr:to>
    <xdr:sp macro="" textlink="">
      <xdr:nvSpPr>
        <xdr:cNvPr id="12253" name="AutoShape 1"/>
        <xdr:cNvSpPr>
          <a:spLocks/>
        </xdr:cNvSpPr>
      </xdr:nvSpPr>
      <xdr:spPr bwMode="auto">
        <a:xfrm>
          <a:off x="4610100" y="1619250"/>
          <a:ext cx="152400" cy="809625"/>
        </a:xfrm>
        <a:prstGeom prst="rightBrace">
          <a:avLst>
            <a:gd name="adj1" fmla="val 44271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10</xdr:row>
      <xdr:rowOff>9525</xdr:rowOff>
    </xdr:from>
    <xdr:to>
      <xdr:col>5</xdr:col>
      <xdr:colOff>209550</xdr:colOff>
      <xdr:row>13</xdr:row>
      <xdr:rowOff>0</xdr:rowOff>
    </xdr:to>
    <xdr:sp macro="" textlink="">
      <xdr:nvSpPr>
        <xdr:cNvPr id="12254" name="AutoShape 2"/>
        <xdr:cNvSpPr>
          <a:spLocks/>
        </xdr:cNvSpPr>
      </xdr:nvSpPr>
      <xdr:spPr bwMode="auto">
        <a:xfrm>
          <a:off x="4581525" y="2590800"/>
          <a:ext cx="180975" cy="514350"/>
        </a:xfrm>
        <a:prstGeom prst="rightBrace">
          <a:avLst>
            <a:gd name="adj1" fmla="val 23684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14</xdr:row>
      <xdr:rowOff>9525</xdr:rowOff>
    </xdr:from>
    <xdr:to>
      <xdr:col>5</xdr:col>
      <xdr:colOff>209550</xdr:colOff>
      <xdr:row>19</xdr:row>
      <xdr:rowOff>0</xdr:rowOff>
    </xdr:to>
    <xdr:sp macro="" textlink="">
      <xdr:nvSpPr>
        <xdr:cNvPr id="12255" name="AutoShape 3"/>
        <xdr:cNvSpPr>
          <a:spLocks/>
        </xdr:cNvSpPr>
      </xdr:nvSpPr>
      <xdr:spPr bwMode="auto">
        <a:xfrm>
          <a:off x="4610100" y="3276600"/>
          <a:ext cx="152400" cy="800100"/>
        </a:xfrm>
        <a:prstGeom prst="rightBrace">
          <a:avLst>
            <a:gd name="adj1" fmla="val 43750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6</xdr:row>
      <xdr:rowOff>9525</xdr:rowOff>
    </xdr:from>
    <xdr:to>
      <xdr:col>8</xdr:col>
      <xdr:colOff>209550</xdr:colOff>
      <xdr:row>17</xdr:row>
      <xdr:rowOff>9525</xdr:rowOff>
    </xdr:to>
    <xdr:sp macro="" textlink="">
      <xdr:nvSpPr>
        <xdr:cNvPr id="12256" name="AutoShape 4"/>
        <xdr:cNvSpPr>
          <a:spLocks/>
        </xdr:cNvSpPr>
      </xdr:nvSpPr>
      <xdr:spPr bwMode="auto">
        <a:xfrm>
          <a:off x="8610600" y="1943100"/>
          <a:ext cx="152400" cy="1819275"/>
        </a:xfrm>
        <a:prstGeom prst="rightBrace">
          <a:avLst>
            <a:gd name="adj1" fmla="val 99479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22</xdr:row>
      <xdr:rowOff>9525</xdr:rowOff>
    </xdr:from>
    <xdr:to>
      <xdr:col>5</xdr:col>
      <xdr:colOff>209550</xdr:colOff>
      <xdr:row>27</xdr:row>
      <xdr:rowOff>0</xdr:rowOff>
    </xdr:to>
    <xdr:sp macro="" textlink="">
      <xdr:nvSpPr>
        <xdr:cNvPr id="12257" name="AutoShape 5"/>
        <xdr:cNvSpPr>
          <a:spLocks/>
        </xdr:cNvSpPr>
      </xdr:nvSpPr>
      <xdr:spPr bwMode="auto">
        <a:xfrm>
          <a:off x="4610100" y="4838700"/>
          <a:ext cx="152400" cy="838200"/>
        </a:xfrm>
        <a:prstGeom prst="rightBrace">
          <a:avLst>
            <a:gd name="adj1" fmla="val 45833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30</xdr:row>
      <xdr:rowOff>9525</xdr:rowOff>
    </xdr:from>
    <xdr:to>
      <xdr:col>5</xdr:col>
      <xdr:colOff>209550</xdr:colOff>
      <xdr:row>35</xdr:row>
      <xdr:rowOff>9525</xdr:rowOff>
    </xdr:to>
    <xdr:sp macro="" textlink="">
      <xdr:nvSpPr>
        <xdr:cNvPr id="12258" name="AutoShape 6"/>
        <xdr:cNvSpPr>
          <a:spLocks/>
        </xdr:cNvSpPr>
      </xdr:nvSpPr>
      <xdr:spPr bwMode="auto">
        <a:xfrm>
          <a:off x="4610100" y="6438900"/>
          <a:ext cx="152400" cy="847725"/>
        </a:xfrm>
        <a:prstGeom prst="rightBrace">
          <a:avLst>
            <a:gd name="adj1" fmla="val 46354"/>
            <a:gd name="adj2" fmla="val 505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866775</xdr:colOff>
      <xdr:row>36</xdr:row>
      <xdr:rowOff>47625</xdr:rowOff>
    </xdr:from>
    <xdr:to>
      <xdr:col>6</xdr:col>
      <xdr:colOff>1752600</xdr:colOff>
      <xdr:row>39</xdr:row>
      <xdr:rowOff>9525</xdr:rowOff>
    </xdr:to>
    <xdr:pic>
      <xdr:nvPicPr>
        <xdr:cNvPr id="12259" name="Picture 63" descr="France_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7686675"/>
          <a:ext cx="885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2047875</xdr:colOff>
      <xdr:row>36</xdr:row>
      <xdr:rowOff>0</xdr:rowOff>
    </xdr:from>
    <xdr:to>
      <xdr:col>6</xdr:col>
      <xdr:colOff>2524125</xdr:colOff>
      <xdr:row>39</xdr:row>
      <xdr:rowOff>123825</xdr:rowOff>
    </xdr:to>
    <xdr:pic>
      <xdr:nvPicPr>
        <xdr:cNvPr id="12260" name="Picture 64" descr="Logo Casd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7553325"/>
          <a:ext cx="476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779145</xdr:colOff>
      <xdr:row>0</xdr:row>
      <xdr:rowOff>998220</xdr:rowOff>
    </xdr:from>
    <xdr:to>
      <xdr:col>10</xdr:col>
      <xdr:colOff>194331</xdr:colOff>
      <xdr:row>5</xdr:row>
      <xdr:rowOff>85724</xdr:rowOff>
    </xdr:to>
    <xdr:sp macro="" textlink="">
      <xdr:nvSpPr>
        <xdr:cNvPr id="24" name="Rectangle 23"/>
        <xdr:cNvSpPr/>
      </xdr:nvSpPr>
      <xdr:spPr>
        <a:xfrm>
          <a:off x="6136005" y="998220"/>
          <a:ext cx="3651906" cy="946784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just" rtl="0">
            <a:lnSpc>
              <a:spcPts val="1200"/>
            </a:lnSpc>
          </a:pPr>
          <a:r>
            <a:rPr lang="fr-FR" sz="10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Vous pouvez modifier les chiffres sur fond vert (colonne E).</a:t>
          </a:r>
        </a:p>
        <a:p>
          <a:pPr algn="just" rtl="0">
            <a:lnSpc>
              <a:spcPts val="1200"/>
            </a:lnSpc>
          </a:pPr>
          <a:r>
            <a:rPr lang="fr-FR" sz="10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 calcul est basé sur un véhicule polyvalent sur lequel est attelé une bétaillère pour le transport des animaux ou un caisson pour la viande.</a:t>
          </a:r>
        </a:p>
        <a:p>
          <a:pPr algn="l">
            <a:lnSpc>
              <a:spcPts val="1100"/>
            </a:lnSpc>
          </a:pPr>
          <a:endParaRPr lang="fr-FR" sz="1050"/>
        </a:p>
      </xdr:txBody>
    </xdr:sp>
    <xdr:clientData/>
  </xdr:twoCellAnchor>
  <xdr:twoCellAnchor editAs="oneCell">
    <xdr:from>
      <xdr:col>7</xdr:col>
      <xdr:colOff>561975</xdr:colOff>
      <xdr:row>36</xdr:row>
      <xdr:rowOff>95250</xdr:rowOff>
    </xdr:from>
    <xdr:to>
      <xdr:col>10</xdr:col>
      <xdr:colOff>351616</xdr:colOff>
      <xdr:row>38</xdr:row>
      <xdr:rowOff>75424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53425" y="7648575"/>
          <a:ext cx="1332691" cy="389749"/>
        </a:xfrm>
        <a:prstGeom prst="rect">
          <a:avLst/>
        </a:prstGeom>
      </xdr:spPr>
    </xdr:pic>
    <xdr:clientData/>
  </xdr:twoCellAnchor>
  <xdr:twoCellAnchor>
    <xdr:from>
      <xdr:col>0</xdr:col>
      <xdr:colOff>7620</xdr:colOff>
      <xdr:row>0</xdr:row>
      <xdr:rowOff>65077</xdr:rowOff>
    </xdr:from>
    <xdr:to>
      <xdr:col>3</xdr:col>
      <xdr:colOff>1038096</xdr:colOff>
      <xdr:row>0</xdr:row>
      <xdr:rowOff>654823</xdr:rowOff>
    </xdr:to>
    <xdr:grpSp>
      <xdr:nvGrpSpPr>
        <xdr:cNvPr id="2" name="Groupe 1"/>
        <xdr:cNvGrpSpPr/>
      </xdr:nvGrpSpPr>
      <xdr:grpSpPr>
        <a:xfrm>
          <a:off x="7620" y="65077"/>
          <a:ext cx="2930653" cy="589746"/>
          <a:chOff x="3352800" y="42217"/>
          <a:chExt cx="2935476" cy="589746"/>
        </a:xfrm>
      </xdr:grpSpPr>
      <xdr:pic>
        <xdr:nvPicPr>
          <xdr:cNvPr id="13" name="Picture 11" descr="C:\Users\admin\Desktop\logo\inosy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52800" y="42217"/>
            <a:ext cx="915737" cy="582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Picture 2" descr="C:\Users\admin\Desktop\logo\Chambre-regionale-d-agriculture-PACA_inra_partenaire_full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88579" y="49837"/>
            <a:ext cx="499697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9" descr="C:\Users\admin\Desktop\logo\logo MRE+PACA_jpeg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1397" y="49837"/>
            <a:ext cx="569951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Picture 5" descr="C:\Users\admin\Desktop\logo\New logo idele2017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61348" y="45720"/>
            <a:ext cx="927231" cy="5821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\Comptes\REGIS\PDD\AGRICULT\GARRON\GARR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UPROD_OV_2010-09-09_vi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econte\AppData\Local\Microsoft\Windows\INetCache\Content.Outlook\YCHV106K\Vte%20directe%20AHP\Documents%20and%20Settings\jpmary\Mes%20documents\Etudes\Carmejane\JTO\JTO-Gravie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OSACE\OUTILS\CASTYPES\ELEVAGE\DIAP00\VERIF1\58775_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MUL2\KT_MOD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KT_MOD1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"/>
      <sheetName val="T DE W"/>
      <sheetName val="M-D'O-GA"/>
      <sheetName val="BILAN"/>
      <sheetName val="cpte resultat"/>
      <sheetName val="MATERIEL"/>
      <sheetName val="matos 2"/>
      <sheetName val="MARGBR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"/>
      <sheetName val="Mode emploi"/>
      <sheetName val="Import GTE"/>
      <sheetName val="Saisie"/>
      <sheetName val="Calcul"/>
      <sheetName val="Edition 1"/>
      <sheetName val="Edition 1 allégée"/>
      <sheetName val="Edition 2"/>
      <sheetName val="Edition 2 sur 2 pages"/>
      <sheetName val="Lexique"/>
      <sheetName val="Simulation"/>
      <sheetName val="Cuisine"/>
      <sheetName val="Référentiel"/>
      <sheetName val="Export"/>
      <sheetName val="Clés"/>
      <sheetName val="Regroupements"/>
      <sheetName val="Notes méthodo"/>
      <sheetName val="Paramètres"/>
      <sheetName val="Carte des z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[ choix Référentiel ]</v>
          </cell>
        </row>
        <row r="2">
          <cell r="A2" t="str">
            <v>Zones de cultures</v>
          </cell>
        </row>
        <row r="3">
          <cell r="A3" t="str">
            <v>Zone fourragère intensive</v>
          </cell>
        </row>
        <row r="4">
          <cell r="A4" t="str">
            <v>Zones herbagères</v>
          </cell>
        </row>
        <row r="5">
          <cell r="A5" t="str">
            <v>Zones pastorales</v>
          </cell>
        </row>
        <row r="6">
          <cell r="A6" t="str">
            <v>Montagnes humides</v>
          </cell>
        </row>
        <row r="7">
          <cell r="A7" t="str">
            <v>Hautes montagnes</v>
          </cell>
        </row>
        <row r="8">
          <cell r="A8" t="str">
            <v>Fourragers</v>
          </cell>
        </row>
        <row r="9">
          <cell r="A9" t="str">
            <v>Herbagers</v>
          </cell>
        </row>
        <row r="10">
          <cell r="A10" t="str">
            <v>Pastoraux mineurs</v>
          </cell>
        </row>
        <row r="11">
          <cell r="A11" t="str">
            <v>Pastoraux majeurs</v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35">
          <cell r="B35" t="str">
            <v>pas de vente en carcasse</v>
          </cell>
        </row>
        <row r="36">
          <cell r="B36" t="e">
            <v>#N/A</v>
          </cell>
        </row>
        <row r="43">
          <cell r="C43" t="e">
            <v>#N/A</v>
          </cell>
        </row>
        <row r="47">
          <cell r="C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</row>
        <row r="51">
          <cell r="A51" t="str">
            <v>Plaine</v>
          </cell>
        </row>
        <row r="52">
          <cell r="A52" t="str">
            <v>Montagne</v>
          </cell>
        </row>
        <row r="54">
          <cell r="A54" t="str">
            <v>Formules sur saisies optionnelles</v>
          </cell>
        </row>
        <row r="55">
          <cell r="A55" t="str">
            <v>UGBOV</v>
          </cell>
          <cell r="B55">
            <v>0</v>
          </cell>
        </row>
        <row r="56">
          <cell r="A56" t="str">
            <v>SHOV</v>
          </cell>
          <cell r="B56" t="e">
            <v>#DIV/0!</v>
          </cell>
        </row>
        <row r="57">
          <cell r="A57" t="str">
            <v>CFOV</v>
          </cell>
          <cell r="B57" t="e">
            <v>#DIV/0!</v>
          </cell>
        </row>
        <row r="76">
          <cell r="B76" t="e">
            <v>#N/A</v>
          </cell>
        </row>
        <row r="77">
          <cell r="B77" t="e">
            <v>#N/A</v>
          </cell>
        </row>
        <row r="78">
          <cell r="B78" t="e">
            <v>#N/A</v>
          </cell>
        </row>
        <row r="79">
          <cell r="B79" t="e">
            <v>#N/A</v>
          </cell>
        </row>
      </sheetData>
      <sheetData sheetId="12" refreshError="1">
        <row r="7">
          <cell r="C7" t="str">
            <v>Zones de cultures</v>
          </cell>
          <cell r="D7" t="str">
            <v>Zone fourragère intensive</v>
          </cell>
          <cell r="E7" t="str">
            <v>Zones herbagères</v>
          </cell>
          <cell r="F7" t="str">
            <v>Zones pastorales</v>
          </cell>
          <cell r="G7" t="str">
            <v>Montagnes humides</v>
          </cell>
          <cell r="H7" t="str">
            <v>Hautes montagnes</v>
          </cell>
          <cell r="I7" t="str">
            <v>Fourragers</v>
          </cell>
          <cell r="J7" t="str">
            <v>Herbagers</v>
          </cell>
          <cell r="K7" t="str">
            <v>Pastoraux mineurs</v>
          </cell>
          <cell r="L7" t="str">
            <v>Pastoraux majeurs</v>
          </cell>
        </row>
        <row r="8">
          <cell r="C8">
            <v>2008</v>
          </cell>
          <cell r="D8">
            <v>2008</v>
          </cell>
          <cell r="E8">
            <v>2008</v>
          </cell>
          <cell r="F8">
            <v>2008</v>
          </cell>
          <cell r="G8">
            <v>2008</v>
          </cell>
          <cell r="H8">
            <v>2008</v>
          </cell>
          <cell r="I8">
            <v>2008</v>
          </cell>
          <cell r="J8">
            <v>2008</v>
          </cell>
          <cell r="K8">
            <v>2008</v>
          </cell>
          <cell r="L8">
            <v>2008</v>
          </cell>
        </row>
        <row r="9">
          <cell r="C9" t="str">
            <v/>
          </cell>
          <cell r="D9" t="str">
            <v/>
          </cell>
          <cell r="E9" t="str">
            <v/>
          </cell>
        </row>
        <row r="10">
          <cell r="C10">
            <v>10.211132181413474</v>
          </cell>
          <cell r="D10">
            <v>10.696529269127952</v>
          </cell>
          <cell r="E10">
            <v>12.921485274759743</v>
          </cell>
          <cell r="F10">
            <v>15.006417212107401</v>
          </cell>
          <cell r="G10">
            <v>14.267845910287795</v>
          </cell>
          <cell r="H10">
            <v>21.521337727601633</v>
          </cell>
          <cell r="I10">
            <v>12.696814033940079</v>
          </cell>
          <cell r="J10">
            <v>11.948775784764265</v>
          </cell>
          <cell r="K10">
            <v>16.538240083173314</v>
          </cell>
          <cell r="L10">
            <v>15.611157563362472</v>
          </cell>
        </row>
        <row r="11">
          <cell r="C11">
            <v>5.6849680003593308</v>
          </cell>
          <cell r="D11">
            <v>6.3196066523428289</v>
          </cell>
          <cell r="E11">
            <v>7.3010113056499071</v>
          </cell>
          <cell r="F11">
            <v>7.5256319739353552</v>
          </cell>
          <cell r="G11">
            <v>7.6042273740517041</v>
          </cell>
          <cell r="H11">
            <v>9.2929961300740125</v>
          </cell>
          <cell r="I11">
            <v>7.0988770336704707</v>
          </cell>
          <cell r="J11">
            <v>6.7512616279201403</v>
          </cell>
          <cell r="K11">
            <v>7.7770924536689741</v>
          </cell>
          <cell r="L11">
            <v>7.6135369998018589</v>
          </cell>
        </row>
        <row r="12">
          <cell r="C12">
            <v>1.7275979437887388</v>
          </cell>
          <cell r="D12">
            <v>1.9340220002949073</v>
          </cell>
          <cell r="E12">
            <v>2.0368304933370589</v>
          </cell>
          <cell r="F12">
            <v>2.2581788921032642</v>
          </cell>
          <cell r="G12">
            <v>2.4706017475567679</v>
          </cell>
          <cell r="H12">
            <v>3.6449480435065156</v>
          </cell>
          <cell r="I12">
            <v>2.2176421086117855</v>
          </cell>
          <cell r="J12">
            <v>1.9083737066931463</v>
          </cell>
          <cell r="K12">
            <v>2.2596182733812293</v>
          </cell>
          <cell r="L12">
            <v>3.5229737522875215</v>
          </cell>
        </row>
        <row r="13">
          <cell r="C13">
            <v>1.6203485602467285</v>
          </cell>
          <cell r="D13">
            <v>1.8810194197693466</v>
          </cell>
          <cell r="E13">
            <v>1.9872994749700419</v>
          </cell>
          <cell r="F13">
            <v>1.5750787661935095</v>
          </cell>
          <cell r="G13">
            <v>2.1390219752816382</v>
          </cell>
          <cell r="H13">
            <v>2.1122950672490481</v>
          </cell>
          <cell r="I13">
            <v>1.8844731619656794</v>
          </cell>
          <cell r="J13">
            <v>1.8997342878115173</v>
          </cell>
          <cell r="K13">
            <v>1.7795324880954673</v>
          </cell>
          <cell r="L13">
            <v>1.6011692252086651</v>
          </cell>
        </row>
        <row r="14">
          <cell r="C14">
            <v>0.10724938354201037</v>
          </cell>
          <cell r="D14">
            <v>5.3002580525560818E-2</v>
          </cell>
          <cell r="E14">
            <v>4.9531018367017211E-2</v>
          </cell>
          <cell r="F14">
            <v>0.68310012590975466</v>
          </cell>
          <cell r="G14">
            <v>0.33157977227512975</v>
          </cell>
          <cell r="H14">
            <v>1.5326529762574674</v>
          </cell>
          <cell r="I14">
            <v>0.33316894664610597</v>
          </cell>
          <cell r="J14">
            <v>8.6394188816290921E-3</v>
          </cell>
          <cell r="K14">
            <v>0.48008578528576212</v>
          </cell>
          <cell r="L14">
            <v>1.9218045270788564</v>
          </cell>
        </row>
        <row r="15">
          <cell r="C15">
            <v>0.39518553730088429</v>
          </cell>
          <cell r="D15">
            <v>0.57240009702226946</v>
          </cell>
          <cell r="E15">
            <v>0.56366243176698172</v>
          </cell>
          <cell r="F15">
            <v>0.52385955779998261</v>
          </cell>
          <cell r="G15">
            <v>0.47582955943184913</v>
          </cell>
          <cell r="H15">
            <v>0.26530553658246692</v>
          </cell>
          <cell r="I15">
            <v>0.76690020072052634</v>
          </cell>
          <cell r="J15">
            <v>0.48114158389667883</v>
          </cell>
          <cell r="K15">
            <v>0.43681762286485531</v>
          </cell>
          <cell r="L15">
            <v>0.28322031583840174</v>
          </cell>
        </row>
        <row r="16">
          <cell r="C16">
            <v>0.2257717850118611</v>
          </cell>
          <cell r="D16">
            <v>0.34216873185182867</v>
          </cell>
          <cell r="E16">
            <v>0.29465000891538717</v>
          </cell>
          <cell r="F16">
            <v>0.26921218637072741</v>
          </cell>
          <cell r="G16">
            <v>0.25608245667342355</v>
          </cell>
          <cell r="H16">
            <v>0.12267566962492081</v>
          </cell>
          <cell r="I16">
            <v>0.44614674761555911</v>
          </cell>
          <cell r="J16">
            <v>0.25790943286001339</v>
          </cell>
          <cell r="K16">
            <v>0.22083811741254963</v>
          </cell>
          <cell r="L16">
            <v>0.14967650550245495</v>
          </cell>
        </row>
        <row r="17">
          <cell r="C17">
            <v>7.5678522888301056E-2</v>
          </cell>
          <cell r="D17">
            <v>0.11778147457745607</v>
          </cell>
          <cell r="E17">
            <v>0.13301975133974242</v>
          </cell>
          <cell r="F17">
            <v>0.14175366699431405</v>
          </cell>
          <cell r="G17">
            <v>8.7364172495870626E-2</v>
          </cell>
          <cell r="H17">
            <v>6.9215741681054668E-2</v>
          </cell>
          <cell r="I17">
            <v>0.14582173292488529</v>
          </cell>
          <cell r="J17">
            <v>0.11217101509471281</v>
          </cell>
          <cell r="K17">
            <v>0.11392016331288986</v>
          </cell>
          <cell r="L17">
            <v>6.4268707545657375E-2</v>
          </cell>
        </row>
        <row r="18">
          <cell r="C18">
            <v>9.3735229400722153E-2</v>
          </cell>
          <cell r="D18">
            <v>0.11244989059298476</v>
          </cell>
          <cell r="E18">
            <v>0.13599267151185215</v>
          </cell>
          <cell r="F18">
            <v>0.11289370443494121</v>
          </cell>
          <cell r="G18">
            <v>0.13238293026255493</v>
          </cell>
          <cell r="H18">
            <v>7.3414125276491424E-2</v>
          </cell>
          <cell r="I18">
            <v>0.17493172018008196</v>
          </cell>
          <cell r="J18">
            <v>0.11106113594195269</v>
          </cell>
          <cell r="K18">
            <v>0.10205934213941582</v>
          </cell>
          <cell r="L18">
            <v>6.9275102790289422E-2</v>
          </cell>
        </row>
        <row r="19">
          <cell r="C19">
            <v>1.0008182736467914</v>
          </cell>
          <cell r="D19">
            <v>1.1633195481787886</v>
          </cell>
          <cell r="E19">
            <v>1.3544833940007466</v>
          </cell>
          <cell r="F19">
            <v>1.2890278752041964</v>
          </cell>
          <cell r="G19">
            <v>1.1505941023318174</v>
          </cell>
          <cell r="H19">
            <v>1.7240447661211338</v>
          </cell>
          <cell r="I19">
            <v>0.97051373383969519</v>
          </cell>
          <cell r="J19">
            <v>1.2724265968346109</v>
          </cell>
          <cell r="K19">
            <v>1.3877854477411482</v>
          </cell>
          <cell r="L19">
            <v>1.2670508173212194</v>
          </cell>
        </row>
        <row r="20">
          <cell r="C20">
            <v>0.36040283309909682</v>
          </cell>
          <cell r="D20">
            <v>0.37066927199398764</v>
          </cell>
          <cell r="E20">
            <v>0.51610087098723445</v>
          </cell>
          <cell r="F20">
            <v>0.36609080323112031</v>
          </cell>
          <cell r="G20">
            <v>0.40190197231760716</v>
          </cell>
          <cell r="H20">
            <v>0.49636666266827983</v>
          </cell>
          <cell r="I20">
            <v>0.38268647886342366</v>
          </cell>
          <cell r="J20">
            <v>0.46400803780039646</v>
          </cell>
          <cell r="K20">
            <v>0.39021825461978482</v>
          </cell>
          <cell r="L20">
            <v>0.335843944740087</v>
          </cell>
        </row>
        <row r="21">
          <cell r="C21">
            <v>0.4045828163906301</v>
          </cell>
          <cell r="D21">
            <v>0.3991287933097295</v>
          </cell>
          <cell r="E21">
            <v>0.44466106839708897</v>
          </cell>
          <cell r="F21">
            <v>0.52884417343259693</v>
          </cell>
          <cell r="G21">
            <v>0.39592473410798346</v>
          </cell>
          <cell r="H21">
            <v>0.80811356947694091</v>
          </cell>
          <cell r="I21">
            <v>0.39529122754814705</v>
          </cell>
          <cell r="J21">
            <v>0.41918103464011341</v>
          </cell>
          <cell r="K21">
            <v>0.56743075628033168</v>
          </cell>
          <cell r="L21">
            <v>0.6132336597464737</v>
          </cell>
        </row>
        <row r="22">
          <cell r="C22">
            <v>0.23583262415706449</v>
          </cell>
          <cell r="D22">
            <v>0.3935214828750716</v>
          </cell>
          <cell r="E22">
            <v>0.39372145461642311</v>
          </cell>
          <cell r="F22">
            <v>0.39409289854047908</v>
          </cell>
          <cell r="G22">
            <v>0.35276739590622674</v>
          </cell>
          <cell r="H22">
            <v>0.41956453397591303</v>
          </cell>
          <cell r="I22">
            <v>0.19253602742812451</v>
          </cell>
          <cell r="J22">
            <v>0.38923752439410103</v>
          </cell>
          <cell r="K22">
            <v>0.43013643684103153</v>
          </cell>
          <cell r="L22">
            <v>0.31797321283465857</v>
          </cell>
        </row>
        <row r="23">
          <cell r="C23">
            <v>0.86382981881932486</v>
          </cell>
          <cell r="D23">
            <v>1.0281000264191544</v>
          </cell>
          <cell r="E23">
            <v>1.2036478050492989</v>
          </cell>
          <cell r="F23">
            <v>1.2676570707825492</v>
          </cell>
          <cell r="G23">
            <v>1.5122015729159319</v>
          </cell>
          <cell r="H23">
            <v>1.4948933672931859</v>
          </cell>
          <cell r="I23">
            <v>1.4179174951534637</v>
          </cell>
          <cell r="J23">
            <v>1.0883986321553853</v>
          </cell>
          <cell r="K23">
            <v>1.387059621119652</v>
          </cell>
          <cell r="L23">
            <v>0.7401973346288957</v>
          </cell>
        </row>
        <row r="24">
          <cell r="C24">
            <v>0.17971027821445593</v>
          </cell>
          <cell r="D24">
            <v>0.44591711894438851</v>
          </cell>
          <cell r="E24">
            <v>0.29355709976155148</v>
          </cell>
          <cell r="F24">
            <v>0.24012638792403124</v>
          </cell>
          <cell r="G24">
            <v>0.38091979274291976</v>
          </cell>
          <cell r="H24">
            <v>9.1399551922219935E-2</v>
          </cell>
          <cell r="I24">
            <v>0.40366729052540357</v>
          </cell>
          <cell r="J24">
            <v>0.32388653802403677</v>
          </cell>
          <cell r="K24">
            <v>0.19856360481164612</v>
          </cell>
          <cell r="L24">
            <v>8.2127818903076272E-2</v>
          </cell>
        </row>
        <row r="25">
          <cell r="C25">
            <v>0.33759197256464157</v>
          </cell>
          <cell r="D25">
            <v>0.2743113061745589</v>
          </cell>
          <cell r="E25">
            <v>0.51765099244012891</v>
          </cell>
          <cell r="F25">
            <v>0.48418619647307942</v>
          </cell>
          <cell r="G25">
            <v>0.55688727277463279</v>
          </cell>
          <cell r="H25">
            <v>0.72661260598297972</v>
          </cell>
          <cell r="I25">
            <v>0.51470713379447997</v>
          </cell>
          <cell r="J25">
            <v>0.39399113262727276</v>
          </cell>
          <cell r="K25">
            <v>0.59386290894293892</v>
          </cell>
          <cell r="L25">
            <v>0.32214941708767592</v>
          </cell>
        </row>
        <row r="26">
          <cell r="C26">
            <v>0.29083639940085598</v>
          </cell>
          <cell r="D26">
            <v>0.25294068092795319</v>
          </cell>
          <cell r="E26">
            <v>0.32601676432697757</v>
          </cell>
          <cell r="F26">
            <v>0.46023341404465057</v>
          </cell>
          <cell r="G26">
            <v>0.29067537460421483</v>
          </cell>
          <cell r="H26">
            <v>0.54902834153952174</v>
          </cell>
          <cell r="I26">
            <v>0.32567323427536732</v>
          </cell>
          <cell r="J26">
            <v>0.28458887597200266</v>
          </cell>
          <cell r="K26">
            <v>0.51976540983285147</v>
          </cell>
          <cell r="L26">
            <v>0.24856497586226137</v>
          </cell>
        </row>
        <row r="27">
          <cell r="C27">
            <v>5.5691168639371444E-2</v>
          </cell>
          <cell r="D27">
            <v>5.4930920372253854E-2</v>
          </cell>
          <cell r="E27">
            <v>6.642294852064079E-2</v>
          </cell>
          <cell r="F27">
            <v>8.311107234078792E-2</v>
          </cell>
          <cell r="G27">
            <v>0.28371913279416455</v>
          </cell>
          <cell r="H27">
            <v>0.12785286784846445</v>
          </cell>
          <cell r="I27">
            <v>0.17386983655821281</v>
          </cell>
          <cell r="J27">
            <v>8.5932085532073307E-2</v>
          </cell>
          <cell r="K27">
            <v>7.4867697532215324E-2</v>
          </cell>
          <cell r="L27">
            <v>8.7355122775882185E-2</v>
          </cell>
        </row>
        <row r="28">
          <cell r="C28">
            <v>0.1419435529937137</v>
          </cell>
          <cell r="D28">
            <v>0.13201562801105776</v>
          </cell>
          <cell r="E28">
            <v>0.19475369939997919</v>
          </cell>
          <cell r="F28">
            <v>0.22376858391319987</v>
          </cell>
          <cell r="G28">
            <v>0.18142998339438093</v>
          </cell>
          <cell r="H28">
            <v>0.21935205438982935</v>
          </cell>
          <cell r="I28">
            <v>9.5698729644935601E-2</v>
          </cell>
          <cell r="J28">
            <v>0.10536952128374669</v>
          </cell>
          <cell r="K28">
            <v>0.1251419494436081</v>
          </cell>
          <cell r="L28">
            <v>0.12956643760257039</v>
          </cell>
        </row>
        <row r="29">
          <cell r="C29">
            <v>4.802436252887219E-2</v>
          </cell>
          <cell r="D29">
            <v>3.9100838545409647E-2</v>
          </cell>
          <cell r="E29">
            <v>4.455273058969425E-2</v>
          </cell>
          <cell r="F29">
            <v>5.5094071394269063E-2</v>
          </cell>
          <cell r="G29">
            <v>6.0768432600180868E-2</v>
          </cell>
          <cell r="H29">
            <v>1.8008138721887074E-2</v>
          </cell>
        </row>
        <row r="30">
          <cell r="C30">
            <v>4.0996907732762877E-2</v>
          </cell>
          <cell r="D30">
            <v>5.3686257264185265E-2</v>
          </cell>
          <cell r="E30">
            <v>7.3071276155868156E-2</v>
          </cell>
          <cell r="F30">
            <v>0.10176189942754257</v>
          </cell>
          <cell r="G30">
            <v>7.4238986344604505E-2</v>
          </cell>
          <cell r="H30">
            <v>7.8706018151591992E-2</v>
          </cell>
          <cell r="I30">
            <v>6.0492948910061087E-2</v>
          </cell>
          <cell r="J30">
            <v>4.0999049494035926E-2</v>
          </cell>
          <cell r="K30">
            <v>3.7729361408041083E-2</v>
          </cell>
          <cell r="L30">
            <v>7.9748160553814465E-2</v>
          </cell>
        </row>
        <row r="31">
          <cell r="C31">
            <v>5.2922282732078642E-2</v>
          </cell>
          <cell r="D31">
            <v>3.9228532201462864E-2</v>
          </cell>
          <cell r="E31">
            <v>7.7129692654416784E-2</v>
          </cell>
          <cell r="F31">
            <v>6.691261309138824E-2</v>
          </cell>
          <cell r="G31">
            <v>4.6422564449595541E-2</v>
          </cell>
          <cell r="H31">
            <v>0.12263789751635028</v>
          </cell>
          <cell r="I31">
            <v>3.5205780734874514E-2</v>
          </cell>
          <cell r="J31">
            <v>6.4370471789710754E-2</v>
          </cell>
          <cell r="K31">
            <v>8.7412588035567007E-2</v>
          </cell>
          <cell r="L31">
            <v>4.9818277048755931E-2</v>
          </cell>
        </row>
        <row r="32">
          <cell r="C32">
            <v>1.5555928738098777</v>
          </cell>
          <cell r="D32">
            <v>1.4897493524166516</v>
          </cell>
          <cell r="E32">
            <v>1.9476334820958423</v>
          </cell>
          <cell r="F32">
            <v>1.9631399941321621</v>
          </cell>
          <cell r="G32">
            <v>1.8135704084209572</v>
          </cell>
          <cell r="H32">
            <v>1.9444523621808825</v>
          </cell>
          <cell r="I32">
            <v>1.6302047657000645</v>
          </cell>
          <cell r="J32">
            <v>1.8955515870565729</v>
          </cell>
          <cell r="K32">
            <v>2.1806695391184805</v>
          </cell>
          <cell r="L32">
            <v>1.6705283421232502</v>
          </cell>
        </row>
        <row r="33">
          <cell r="C33">
            <v>0.7034644289179347</v>
          </cell>
          <cell r="D33">
            <v>0.69650679332091758</v>
          </cell>
          <cell r="E33">
            <v>0.9103525978446475</v>
          </cell>
          <cell r="F33">
            <v>1.0676035531182697</v>
          </cell>
          <cell r="G33">
            <v>0.76885988334877498</v>
          </cell>
          <cell r="H33">
            <v>1.2219371584998899</v>
          </cell>
          <cell r="I33">
            <v>0.81343347447176351</v>
          </cell>
          <cell r="J33">
            <v>0.82974897908471268</v>
          </cell>
          <cell r="K33">
            <v>1.2637248716525278</v>
          </cell>
          <cell r="L33">
            <v>1.1436492227737458</v>
          </cell>
        </row>
        <row r="34">
          <cell r="C34">
            <v>0.48001895414962054</v>
          </cell>
          <cell r="D34">
            <v>0.47615214276496654</v>
          </cell>
          <cell r="E34">
            <v>0.59321826194440064</v>
          </cell>
          <cell r="F34">
            <v>0.48354238905859198</v>
          </cell>
          <cell r="G34">
            <v>0.47719818803246167</v>
          </cell>
          <cell r="H34">
            <v>0.26644085363982256</v>
          </cell>
          <cell r="I34">
            <v>0.45406217005249178</v>
          </cell>
          <cell r="J34">
            <v>0.61593438237788001</v>
          </cell>
          <cell r="K34">
            <v>0.46151580545619958</v>
          </cell>
          <cell r="L34">
            <v>0.27504926742117236</v>
          </cell>
        </row>
        <row r="35">
          <cell r="C35">
            <v>0.12472003761347046</v>
          </cell>
          <cell r="D35">
            <v>6.3164763496214277E-2</v>
          </cell>
          <cell r="E35">
            <v>4.9464374904697732E-2</v>
          </cell>
          <cell r="F35">
            <v>0.18946799056021796</v>
          </cell>
          <cell r="G35">
            <v>7.6034092082742685E-2</v>
          </cell>
          <cell r="H35">
            <v>0</v>
          </cell>
          <cell r="I35">
            <v>5.5614274880237693E-2</v>
          </cell>
          <cell r="J35">
            <v>8.3210927391638739E-2</v>
          </cell>
          <cell r="K35">
            <v>0.12128982749332687</v>
          </cell>
          <cell r="L35">
            <v>0.16533485714088675</v>
          </cell>
        </row>
        <row r="36">
          <cell r="C36">
            <v>0.24738945312885183</v>
          </cell>
          <cell r="D36">
            <v>0.25392565283455332</v>
          </cell>
          <cell r="E36">
            <v>0.39459824740209637</v>
          </cell>
          <cell r="F36">
            <v>0.22252606139508257</v>
          </cell>
          <cell r="G36">
            <v>0.49147824495697795</v>
          </cell>
          <cell r="H36">
            <v>0.45607435004116986</v>
          </cell>
          <cell r="I36">
            <v>0.30709484629557143</v>
          </cell>
          <cell r="J36">
            <v>0.36665729820234139</v>
          </cell>
          <cell r="K36">
            <v>0.33413903451642618</v>
          </cell>
          <cell r="L36">
            <v>8.6494994787445087E-2</v>
          </cell>
        </row>
        <row r="37">
          <cell r="C37">
            <v>1.3374749768889107</v>
          </cell>
          <cell r="D37">
            <v>1.2116384141185241</v>
          </cell>
          <cell r="E37">
            <v>1.5084233946959111</v>
          </cell>
          <cell r="F37">
            <v>1.5180133497677355</v>
          </cell>
          <cell r="G37">
            <v>1.5498199151846941</v>
          </cell>
          <cell r="H37">
            <v>3.22041191682785</v>
          </cell>
          <cell r="I37">
            <v>1.4900912118540321</v>
          </cell>
          <cell r="J37">
            <v>1.2424150115774983</v>
          </cell>
          <cell r="K37">
            <v>2.0468998328830081</v>
          </cell>
          <cell r="L37">
            <v>0.69294712570063344</v>
          </cell>
        </row>
        <row r="38">
          <cell r="C38">
            <v>1.0520734268184464</v>
          </cell>
          <cell r="D38">
            <v>0.72822460757939456</v>
          </cell>
          <cell r="E38">
            <v>1.091779865610822</v>
          </cell>
          <cell r="F38">
            <v>0.90651157953765482</v>
          </cell>
          <cell r="G38">
            <v>0.85885576084190085</v>
          </cell>
          <cell r="H38">
            <v>2.3050139170712565</v>
          </cell>
          <cell r="I38">
            <v>0.70959823197703309</v>
          </cell>
          <cell r="J38">
            <v>1.0139325476580754</v>
          </cell>
          <cell r="K38">
            <v>1.4634487539843422</v>
          </cell>
          <cell r="L38">
            <v>0.56557745267046911</v>
          </cell>
        </row>
        <row r="39">
          <cell r="C39">
            <v>0.28540155007046425</v>
          </cell>
          <cell r="D39">
            <v>0.48341380653912952</v>
          </cell>
          <cell r="E39">
            <v>0.41664352908508906</v>
          </cell>
          <cell r="F39">
            <v>0.61150177023008057</v>
          </cell>
          <cell r="G39">
            <v>0.69096415434279312</v>
          </cell>
          <cell r="H39">
            <v>0.91539799975659353</v>
          </cell>
          <cell r="I39">
            <v>0.78049297987699906</v>
          </cell>
          <cell r="J39">
            <v>0.22848246391942284</v>
          </cell>
          <cell r="K39">
            <v>0.58345107889866588</v>
          </cell>
          <cell r="L39">
            <v>0.12736967303016436</v>
          </cell>
        </row>
        <row r="40">
          <cell r="C40">
            <v>3.1886892041652328</v>
          </cell>
          <cell r="D40">
            <v>3.1652842026665993</v>
          </cell>
          <cell r="E40">
            <v>4.1120505744139235</v>
          </cell>
          <cell r="F40">
            <v>5.962771888404311</v>
          </cell>
          <cell r="G40">
            <v>5.1137986210513962</v>
          </cell>
          <cell r="H40">
            <v>9.0079296806997693</v>
          </cell>
          <cell r="I40">
            <v>4.1078457884155748</v>
          </cell>
          <cell r="J40">
            <v>3.9550991452666278</v>
          </cell>
          <cell r="K40">
            <v>6.7142477966213292</v>
          </cell>
          <cell r="L40">
            <v>7.3046734378599796</v>
          </cell>
        </row>
        <row r="41">
          <cell r="C41">
            <v>0.14201375737562716</v>
          </cell>
          <cell r="D41">
            <v>0.28958592177200987</v>
          </cell>
          <cell r="E41">
            <v>0.39352088609476382</v>
          </cell>
          <cell r="F41">
            <v>0.56577205735568403</v>
          </cell>
          <cell r="G41">
            <v>0.24314920205150234</v>
          </cell>
          <cell r="H41">
            <v>4.7547315374216741E-2</v>
          </cell>
          <cell r="I41">
            <v>0.27573010580435703</v>
          </cell>
          <cell r="J41">
            <v>0.31943105136368044</v>
          </cell>
          <cell r="K41">
            <v>0.39519437954406639</v>
          </cell>
          <cell r="L41">
            <v>0.19598283300495928</v>
          </cell>
        </row>
        <row r="42">
          <cell r="C42">
            <v>0.10644150395674154</v>
          </cell>
          <cell r="D42">
            <v>0.13686761556921551</v>
          </cell>
          <cell r="E42">
            <v>0.23152791084069935</v>
          </cell>
          <cell r="F42">
            <v>0.16393942934808442</v>
          </cell>
          <cell r="G42">
            <v>0.16673468512313322</v>
          </cell>
          <cell r="H42">
            <v>0.40818393612789627</v>
          </cell>
          <cell r="I42">
            <v>0.28674000062053995</v>
          </cell>
          <cell r="J42">
            <v>0.20762876623931623</v>
          </cell>
          <cell r="K42">
            <v>0.31693059385752964</v>
          </cell>
          <cell r="L42">
            <v>0.18573097142558101</v>
          </cell>
        </row>
        <row r="43">
          <cell r="C43">
            <v>2.4080896544862149</v>
          </cell>
          <cell r="D43">
            <v>2.2671133299189656</v>
          </cell>
          <cell r="E43">
            <v>2.8592960465262625</v>
          </cell>
          <cell r="F43">
            <v>4.4886882529125058</v>
          </cell>
          <cell r="G43">
            <v>3.9688670252057419</v>
          </cell>
          <cell r="H43">
            <v>7.5731884694979934</v>
          </cell>
          <cell r="I43">
            <v>3.5453756819906781</v>
          </cell>
          <cell r="J43">
            <v>3.428039327663631</v>
          </cell>
          <cell r="K43">
            <v>6.0021228232197332</v>
          </cell>
          <cell r="L43">
            <v>6.9229596334294392</v>
          </cell>
        </row>
        <row r="44">
          <cell r="C44">
            <v>0.5321442883466494</v>
          </cell>
          <cell r="D44">
            <v>0.4717173354064082</v>
          </cell>
          <cell r="E44">
            <v>0.62770573095219795</v>
          </cell>
          <cell r="F44">
            <v>0.74437214878803715</v>
          </cell>
          <cell r="G44">
            <v>0.73504770867101821</v>
          </cell>
          <cell r="H44">
            <v>0.97900995969966287</v>
          </cell>
        </row>
        <row r="45">
          <cell r="C45">
            <v>8.9518820771765988</v>
          </cell>
          <cell r="D45">
            <v>8.808935777549026</v>
          </cell>
          <cell r="E45">
            <v>10.601768205716226</v>
          </cell>
          <cell r="F45">
            <v>12.897593027427011</v>
          </cell>
          <cell r="G45">
            <v>11.654642939883674</v>
          </cell>
          <cell r="H45">
            <v>16.563097214998042</v>
          </cell>
          <cell r="I45">
            <v>8.6827553358441669</v>
          </cell>
          <cell r="J45">
            <v>8.4349483076328031</v>
          </cell>
          <cell r="K45">
            <v>11.641523488687529</v>
          </cell>
          <cell r="L45">
            <v>12.369933809542101</v>
          </cell>
        </row>
        <row r="46">
          <cell r="C46">
            <v>5.6014583412789163</v>
          </cell>
          <cell r="D46">
            <v>5.5977486861413626</v>
          </cell>
          <cell r="E46">
            <v>5.4686980133962138</v>
          </cell>
          <cell r="F46">
            <v>5.7385979287738031</v>
          </cell>
          <cell r="G46">
            <v>5.7510683492752701</v>
          </cell>
          <cell r="H46">
            <v>5.4547441309623537</v>
          </cell>
          <cell r="I46">
            <v>5.6700998023336568</v>
          </cell>
          <cell r="J46">
            <v>5.495736436449012</v>
          </cell>
          <cell r="K46">
            <v>5.7133164738611333</v>
          </cell>
          <cell r="L46">
            <v>5.6969714271480365</v>
          </cell>
        </row>
        <row r="47">
          <cell r="C47">
            <v>-4.5015203609852873E-2</v>
          </cell>
          <cell r="D47">
            <v>0.42403475041894972</v>
          </cell>
          <cell r="E47">
            <v>0.70334287083249025</v>
          </cell>
          <cell r="F47">
            <v>0.62754962041513285</v>
          </cell>
          <cell r="G47">
            <v>0.37553425978168326</v>
          </cell>
          <cell r="H47">
            <v>1.2150559933482012</v>
          </cell>
          <cell r="I47">
            <v>0.54521256095616011</v>
          </cell>
          <cell r="J47">
            <v>0.5149763347187325</v>
          </cell>
          <cell r="K47">
            <v>0.55902259465188575</v>
          </cell>
          <cell r="L47">
            <v>0.47950235754730003</v>
          </cell>
        </row>
        <row r="49">
          <cell r="C49">
            <v>1.1570811507440815</v>
          </cell>
          <cell r="D49">
            <v>1.171129370692118</v>
          </cell>
          <cell r="E49">
            <v>1.6274887214394096</v>
          </cell>
          <cell r="F49">
            <v>1.7257446325630907</v>
          </cell>
          <cell r="G49">
            <v>1.5765341517003837</v>
          </cell>
          <cell r="H49">
            <v>2.5361822503661959</v>
          </cell>
          <cell r="I49">
            <v>1.4466853335705085</v>
          </cell>
          <cell r="J49">
            <v>1.3772364984962817</v>
          </cell>
          <cell r="K49">
            <v>1.8714324867393564</v>
          </cell>
          <cell r="L49">
            <v>1.8431683170791413</v>
          </cell>
        </row>
        <row r="50">
          <cell r="C50">
            <v>2.2383577887634529</v>
          </cell>
          <cell r="D50">
            <v>1.6160229702965956</v>
          </cell>
          <cell r="E50">
            <v>2.8022386000481125</v>
          </cell>
          <cell r="F50">
            <v>4.8057008456749832</v>
          </cell>
          <cell r="G50">
            <v>3.9515061791263366</v>
          </cell>
          <cell r="H50">
            <v>7.3571148403212918</v>
          </cell>
          <cell r="I50">
            <v>1.0207576389838418</v>
          </cell>
          <cell r="J50">
            <v>1.0469990379687766</v>
          </cell>
          <cell r="K50">
            <v>3.4977519334351541</v>
          </cell>
          <cell r="L50">
            <v>4.3502917077676226</v>
          </cell>
        </row>
        <row r="51">
          <cell r="I51">
            <v>1.2685853493976704</v>
          </cell>
          <cell r="J51">
            <v>1.1836754314154572</v>
          </cell>
          <cell r="K51">
            <v>1.3644638629283532</v>
          </cell>
          <cell r="L51">
            <v>1.1586228803978609</v>
          </cell>
        </row>
        <row r="52">
          <cell r="C52">
            <v>12975.541496356265</v>
          </cell>
          <cell r="D52">
            <v>12028.811222063596</v>
          </cell>
          <cell r="E52">
            <v>10367.498889339591</v>
          </cell>
          <cell r="F52">
            <v>8944.7282297987986</v>
          </cell>
          <cell r="G52">
            <v>7902.9082076572822</v>
          </cell>
          <cell r="H52">
            <v>5163.3411561636003</v>
          </cell>
          <cell r="I52">
            <v>11614.378554209756</v>
          </cell>
          <cell r="J52">
            <v>10779.533088082841</v>
          </cell>
          <cell r="K52">
            <v>8950.7411734844063</v>
          </cell>
          <cell r="L52">
            <v>6352.8762120513748</v>
          </cell>
        </row>
        <row r="54">
          <cell r="C54">
            <v>1.6086956521739131</v>
          </cell>
          <cell r="D54">
            <v>1.42</v>
          </cell>
          <cell r="E54">
            <v>1.3852941176470586</v>
          </cell>
          <cell r="F54">
            <v>1.625</v>
          </cell>
          <cell r="G54">
            <v>1.4333333333333331</v>
          </cell>
          <cell r="H54">
            <v>1.6166666666666665</v>
          </cell>
          <cell r="I54">
            <v>1.4857142857142858</v>
          </cell>
          <cell r="J54">
            <v>1.431746031746032</v>
          </cell>
          <cell r="K54">
            <v>1.6139534883720932</v>
          </cell>
          <cell r="L54">
            <v>1.6230769230769231</v>
          </cell>
        </row>
        <row r="55">
          <cell r="C55">
            <v>8065.8771463836238</v>
          </cell>
          <cell r="D55">
            <v>8470.9938183546456</v>
          </cell>
          <cell r="E55">
            <v>7483.9694742578804</v>
          </cell>
          <cell r="F55">
            <v>5504.4481414146458</v>
          </cell>
          <cell r="G55">
            <v>5513.6568890632207</v>
          </cell>
          <cell r="H55">
            <v>3193.8192718537739</v>
          </cell>
          <cell r="I55">
            <v>8871.8629610932821</v>
          </cell>
          <cell r="J55">
            <v>8518.8103318782778</v>
          </cell>
          <cell r="K55">
            <v>5960.8120874273154</v>
          </cell>
          <cell r="L55">
            <v>4352.3253904013109</v>
          </cell>
        </row>
        <row r="57">
          <cell r="C57">
            <v>8.9518820771765988</v>
          </cell>
          <cell r="D57">
            <v>8.808935777549026</v>
          </cell>
          <cell r="E57">
            <v>10.601768205716226</v>
          </cell>
          <cell r="F57">
            <v>12.897593027427011</v>
          </cell>
          <cell r="G57">
            <v>11.654642939883674</v>
          </cell>
          <cell r="H57">
            <v>16.563097214998042</v>
          </cell>
          <cell r="I57">
            <v>8.6827553358441669</v>
          </cell>
          <cell r="J57">
            <v>8.4349483076328031</v>
          </cell>
          <cell r="K57">
            <v>11.641523488687529</v>
          </cell>
          <cell r="L57">
            <v>12.369933809542101</v>
          </cell>
        </row>
        <row r="58">
          <cell r="C58">
            <v>3.1236017547364145</v>
          </cell>
          <cell r="D58">
            <v>3.6697416454959653</v>
          </cell>
          <cell r="E58">
            <v>3.9549763191047873</v>
          </cell>
          <cell r="F58">
            <v>4.0710663251074433</v>
          </cell>
          <cell r="G58">
            <v>4.0970254093204348</v>
          </cell>
          <cell r="H58">
            <v>5.6342983462101159</v>
          </cell>
          <cell r="I58">
            <v>3.9550560431720072</v>
          </cell>
          <cell r="J58">
            <v>3.6619418874244363</v>
          </cell>
          <cell r="K58">
            <v>4.0842213439872328</v>
          </cell>
          <cell r="L58">
            <v>5.0732448854471421</v>
          </cell>
        </row>
        <row r="59">
          <cell r="C59">
            <v>2.5613662456229163</v>
          </cell>
          <cell r="D59">
            <v>2.6498650068468637</v>
          </cell>
          <cell r="E59">
            <v>3.3460349865451207</v>
          </cell>
          <cell r="F59">
            <v>3.4545656488279111</v>
          </cell>
          <cell r="G59">
            <v>3.5072019647312702</v>
          </cell>
          <cell r="H59">
            <v>3.6586977838638974</v>
          </cell>
          <cell r="I59">
            <v>3.1438209904984635</v>
          </cell>
          <cell r="J59">
            <v>3.0893197404957049</v>
          </cell>
          <cell r="K59">
            <v>3.6928711096817404</v>
          </cell>
          <cell r="L59">
            <v>2.5402921143547164</v>
          </cell>
        </row>
        <row r="60">
          <cell r="C60">
            <v>3.266914076817268</v>
          </cell>
          <cell r="D60">
            <v>2.4893291252061971</v>
          </cell>
          <cell r="E60">
            <v>3.3007569000663182</v>
          </cell>
          <cell r="F60">
            <v>5.3719610534916562</v>
          </cell>
          <cell r="G60">
            <v>4.0504155658319689</v>
          </cell>
          <cell r="H60">
            <v>7.2701010849240282</v>
          </cell>
          <cell r="I60">
            <v>1.5838783021736962</v>
          </cell>
          <cell r="J60">
            <v>1.6836866797126615</v>
          </cell>
          <cell r="K60">
            <v>3.8644310350185558</v>
          </cell>
          <cell r="L60">
            <v>4.7563968097402416</v>
          </cell>
        </row>
        <row r="61">
          <cell r="C61">
            <v>1.030981373927462</v>
          </cell>
          <cell r="D61">
            <v>1.0327340692036846</v>
          </cell>
          <cell r="E61">
            <v>1.8627808765669029</v>
          </cell>
          <cell r="F61">
            <v>1.389491723682631</v>
          </cell>
          <cell r="G61">
            <v>2.0324924967953129</v>
          </cell>
          <cell r="H61">
            <v>2.2693429890530497</v>
          </cell>
          <cell r="I61">
            <v>1.4340454383881256</v>
          </cell>
          <cell r="J61">
            <v>1.5647075006203184</v>
          </cell>
          <cell r="K61">
            <v>1.8866418414716903</v>
          </cell>
          <cell r="L61">
            <v>0.43276017171597148</v>
          </cell>
        </row>
        <row r="62">
          <cell r="C62">
            <v>2.2359327028898059</v>
          </cell>
          <cell r="D62">
            <v>1.4565950560025125</v>
          </cell>
          <cell r="E62">
            <v>1.4379760234994152</v>
          </cell>
          <cell r="F62">
            <v>3.9824693298090255</v>
          </cell>
          <cell r="G62">
            <v>2.0179230690366561</v>
          </cell>
          <cell r="H62">
            <v>5.0007580958709781</v>
          </cell>
          <cell r="I62">
            <v>0.14983286378557059</v>
          </cell>
          <cell r="J62">
            <v>0.11897917909234312</v>
          </cell>
          <cell r="K62">
            <v>1.9777891935468654</v>
          </cell>
          <cell r="L62">
            <v>4.3236366380242703</v>
          </cell>
        </row>
        <row r="64">
          <cell r="C64">
            <v>73265.937402063137</v>
          </cell>
          <cell r="D64">
            <v>77876.899520202016</v>
          </cell>
          <cell r="E64">
            <v>78856.190772231203</v>
          </cell>
          <cell r="F64">
            <v>64993.099324416631</v>
          </cell>
          <cell r="G64">
            <v>59079.772518037513</v>
          </cell>
          <cell r="H64">
            <v>41252.167626262628</v>
          </cell>
          <cell r="I64">
            <v>77032.215464310924</v>
          </cell>
          <cell r="J64">
            <v>71855.724791921515</v>
          </cell>
          <cell r="K64">
            <v>69392.93392743764</v>
          </cell>
          <cell r="L64">
            <v>53837.9769968537</v>
          </cell>
        </row>
        <row r="65">
          <cell r="C65">
            <v>0.3282739104347826</v>
          </cell>
          <cell r="D65">
            <v>0.26088000049999999</v>
          </cell>
          <cell r="E65">
            <v>0.2785911761764705</v>
          </cell>
          <cell r="F65">
            <v>0.37625555333333333</v>
          </cell>
          <cell r="G65">
            <v>0.32180000066666664</v>
          </cell>
          <cell r="H65">
            <v>0.42142499916666676</v>
          </cell>
          <cell r="I65">
            <v>0.18241655337622226</v>
          </cell>
          <cell r="J65">
            <v>0.19960841706511584</v>
          </cell>
          <cell r="K65">
            <v>0.33195234616618324</v>
          </cell>
          <cell r="L65">
            <v>0.38451271308106616</v>
          </cell>
        </row>
        <row r="66">
          <cell r="C66">
            <v>28974.722386167396</v>
          </cell>
          <cell r="D66">
            <v>20865.25848611111</v>
          </cell>
          <cell r="E66">
            <v>25443.277598039218</v>
          </cell>
          <cell r="F66">
            <v>26783.443401960787</v>
          </cell>
          <cell r="G66">
            <v>19623.654777777778</v>
          </cell>
          <cell r="H66">
            <v>19064.789930555558</v>
          </cell>
          <cell r="I66">
            <v>13507.377828326262</v>
          </cell>
          <cell r="J66">
            <v>14029.563745489559</v>
          </cell>
          <cell r="K66">
            <v>23683.908360206315</v>
          </cell>
          <cell r="L66">
            <v>20459.291766655511</v>
          </cell>
        </row>
        <row r="67">
          <cell r="C67">
            <v>0.11322390423909401</v>
          </cell>
          <cell r="D67">
            <v>0.1074837504863418</v>
          </cell>
          <cell r="E67">
            <v>0.17668827732529438</v>
          </cell>
          <cell r="F67">
            <v>0.10722063393312656</v>
          </cell>
          <cell r="G67">
            <v>0.16308187375482822</v>
          </cell>
          <cell r="H67">
            <v>0.12750630059398366</v>
          </cell>
          <cell r="I67">
            <v>0.16516018048649794</v>
          </cell>
          <cell r="J67">
            <v>0.18550291519918519</v>
          </cell>
          <cell r="K67">
            <v>0.16206142119671926</v>
          </cell>
          <cell r="L67">
            <v>3.4984841340229535E-2</v>
          </cell>
        </row>
        <row r="68">
          <cell r="C68">
            <v>17948.611407086803</v>
          </cell>
          <cell r="D68">
            <v>12011.906208333337</v>
          </cell>
          <cell r="E68">
            <v>9909.6462990196069</v>
          </cell>
          <cell r="F68">
            <v>18693.779541561922</v>
          </cell>
          <cell r="G68">
            <v>9509.3416666666672</v>
          </cell>
          <cell r="H68">
            <v>12881.665902777777</v>
          </cell>
          <cell r="I68">
            <v>1277.7806852170006</v>
          </cell>
          <cell r="J68">
            <v>991.41128665751341</v>
          </cell>
          <cell r="K68">
            <v>12121.261213177633</v>
          </cell>
          <cell r="L68">
            <v>18597.805651789386</v>
          </cell>
        </row>
        <row r="69">
          <cell r="C69">
            <v>-792.33861980020458</v>
          </cell>
          <cell r="D69">
            <v>-1729.4637361111104</v>
          </cell>
          <cell r="E69">
            <v>-10082.746691176473</v>
          </cell>
          <cell r="F69">
            <v>-2329.0651699765376</v>
          </cell>
          <cell r="G69">
            <v>-9912.777444444444</v>
          </cell>
          <cell r="H69">
            <v>-7374.1363194444448</v>
          </cell>
          <cell r="I69">
            <v>-13937.421441084718</v>
          </cell>
          <cell r="J69">
            <v>-13905.70913341334</v>
          </cell>
          <cell r="K69">
            <v>-11772.636516763583</v>
          </cell>
          <cell r="L69">
            <v>-3492.8801626078898</v>
          </cell>
        </row>
        <row r="71">
          <cell r="C71">
            <v>1.3869565217391304</v>
          </cell>
          <cell r="D71">
            <v>1.355</v>
          </cell>
          <cell r="E71">
            <v>1.2441176470588236</v>
          </cell>
          <cell r="F71">
            <v>1.4722222222222223</v>
          </cell>
          <cell r="G71">
            <v>1.3666666666666667</v>
          </cell>
          <cell r="H71">
            <v>1.4416666666666667</v>
          </cell>
          <cell r="I71">
            <v>1.4857142857142858</v>
          </cell>
          <cell r="J71">
            <v>1.431746031746032</v>
          </cell>
          <cell r="K71">
            <v>1.6139534883720932</v>
          </cell>
          <cell r="L71">
            <v>1.6230769230769231</v>
          </cell>
        </row>
        <row r="72">
          <cell r="C72">
            <v>0.11739130434782608</v>
          </cell>
          <cell r="D72">
            <v>2.5000000000000001E-2</v>
          </cell>
          <cell r="E72">
            <v>6.4705882352941169E-2</v>
          </cell>
          <cell r="F72">
            <v>3.333333333333334E-2</v>
          </cell>
          <cell r="G72">
            <v>1.3333333333333334E-2</v>
          </cell>
          <cell r="H72">
            <v>1.6666666666666666E-2</v>
          </cell>
          <cell r="I72">
            <v>0.12380952380952381</v>
          </cell>
          <cell r="J72">
            <v>0.13809523809523827</v>
          </cell>
          <cell r="K72">
            <v>0.15348837209302357</v>
          </cell>
          <cell r="L72">
            <v>0.1461538461538463</v>
          </cell>
        </row>
        <row r="73">
          <cell r="C73">
            <v>1.3869565217391304</v>
          </cell>
          <cell r="D73">
            <v>1.355</v>
          </cell>
          <cell r="E73">
            <v>1.2441176470588236</v>
          </cell>
          <cell r="F73">
            <v>1.4722222222222223</v>
          </cell>
          <cell r="G73">
            <v>1.3666666666666667</v>
          </cell>
          <cell r="H73">
            <v>1.4416666666666667</v>
          </cell>
          <cell r="I73">
            <v>1.361904761904762</v>
          </cell>
          <cell r="J73">
            <v>1.2936507936507937</v>
          </cell>
          <cell r="K73">
            <v>1.4604651162790696</v>
          </cell>
          <cell r="L73">
            <v>1.4769230769230768</v>
          </cell>
        </row>
        <row r="74">
          <cell r="C74">
            <v>9464.7468097830242</v>
          </cell>
          <cell r="D74">
            <v>9044.2078954344961</v>
          </cell>
          <cell r="E74">
            <v>8544.4416010136865</v>
          </cell>
          <cell r="F74">
            <v>6020.2937782600538</v>
          </cell>
          <cell r="G74">
            <v>5896.6086295663736</v>
          </cell>
          <cell r="H74">
            <v>3468.7723747383043</v>
          </cell>
          <cell r="I74">
            <v>8528.0401971470237</v>
          </cell>
          <cell r="J74">
            <v>8332.6452091928695</v>
          </cell>
          <cell r="K74">
            <v>6128.6922047743556</v>
          </cell>
          <cell r="L74">
            <v>4301.4266019097849</v>
          </cell>
        </row>
      </sheetData>
      <sheetData sheetId="13" refreshError="1"/>
      <sheetData sheetId="14" refreshError="1">
        <row r="12">
          <cell r="A12" t="str">
            <v>BL plaine</v>
          </cell>
          <cell r="B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</row>
        <row r="13">
          <cell r="A13" t="str">
            <v>BL montagne</v>
          </cell>
          <cell r="B13">
            <v>1</v>
          </cell>
          <cell r="D13">
            <v>1</v>
          </cell>
          <cell r="E13">
            <v>1.3402333972717948</v>
          </cell>
          <cell r="F13">
            <v>1.1584218324194864</v>
          </cell>
          <cell r="G13">
            <v>1.1230574190089566</v>
          </cell>
          <cell r="H13">
            <v>1.1389009740903975</v>
          </cell>
          <cell r="I13">
            <v>1.4574507531854297</v>
          </cell>
        </row>
        <row r="14">
          <cell r="A14" t="str">
            <v>BL transformation</v>
          </cell>
          <cell r="B14">
            <v>1</v>
          </cell>
          <cell r="D14">
            <v>1</v>
          </cell>
          <cell r="E14">
            <v>1.6109727058003691</v>
          </cell>
          <cell r="F14">
            <v>1.6751193888946398</v>
          </cell>
          <cell r="G14">
            <v>1.3835469134218272</v>
          </cell>
          <cell r="H14">
            <v>1.087415158403445</v>
          </cell>
          <cell r="I14">
            <v>1.6331430234021949</v>
          </cell>
        </row>
        <row r="15">
          <cell r="A15" t="str">
            <v>BL avec robot</v>
          </cell>
          <cell r="B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0.71357342160261139</v>
          </cell>
        </row>
        <row r="18">
          <cell r="A18" t="str">
            <v>BV naisseur plaine</v>
          </cell>
          <cell r="B18">
            <v>0.5</v>
          </cell>
          <cell r="D18">
            <v>0.5</v>
          </cell>
          <cell r="E18">
            <v>0.61863256968762825</v>
          </cell>
          <cell r="F18">
            <v>0.37927342271837622</v>
          </cell>
          <cell r="G18">
            <v>0.6432031885999101</v>
          </cell>
          <cell r="H18">
            <v>0.73758847381137094</v>
          </cell>
          <cell r="I18">
            <v>0.49756586788834661</v>
          </cell>
        </row>
        <row r="19">
          <cell r="A19" t="str">
            <v>BV naisseur montagne</v>
          </cell>
          <cell r="B19">
            <v>0.5</v>
          </cell>
          <cell r="D19">
            <v>0.5</v>
          </cell>
          <cell r="E19">
            <v>0.85032493816989341</v>
          </cell>
          <cell r="F19">
            <v>0.42705624074138249</v>
          </cell>
          <cell r="G19">
            <v>0.71058504808230449</v>
          </cell>
          <cell r="H19">
            <v>0.88784500572125957</v>
          </cell>
          <cell r="I19">
            <v>0.78941798411392683</v>
          </cell>
        </row>
        <row r="20">
          <cell r="A20" t="str">
            <v>BV NE de plaine</v>
          </cell>
          <cell r="B20">
            <v>1</v>
          </cell>
          <cell r="D20">
            <v>0.5</v>
          </cell>
          <cell r="E20">
            <v>0.64848146706367027</v>
          </cell>
          <cell r="F20">
            <v>0.39239246898661539</v>
          </cell>
          <cell r="G20">
            <v>0.58830124699972397</v>
          </cell>
          <cell r="H20">
            <v>0.77972394409006673</v>
          </cell>
          <cell r="I20">
            <v>0.50609646866034097</v>
          </cell>
        </row>
        <row r="21">
          <cell r="A21" t="str">
            <v>BV NE de montagne</v>
          </cell>
          <cell r="B21">
            <v>1</v>
          </cell>
          <cell r="D21">
            <v>0.5</v>
          </cell>
          <cell r="E21">
            <v>0.93487256908327243</v>
          </cell>
          <cell r="F21">
            <v>0.46780944637924105</v>
          </cell>
          <cell r="G21">
            <v>0.72257376172052101</v>
          </cell>
          <cell r="H21">
            <v>0.88318919888686243</v>
          </cell>
          <cell r="I21">
            <v>0.70992597592341811</v>
          </cell>
        </row>
        <row r="22">
          <cell r="A22" t="str">
            <v>BV JB à partir de veaux laitiers</v>
          </cell>
          <cell r="B22">
            <v>1.5</v>
          </cell>
          <cell r="D22">
            <v>0.5</v>
          </cell>
          <cell r="E22">
            <v>0.8410951293812079</v>
          </cell>
          <cell r="F22">
            <v>0.34837691854655967</v>
          </cell>
          <cell r="G22">
            <v>0.85589527264397225</v>
          </cell>
          <cell r="H22">
            <v>0.51000092348329484</v>
          </cell>
          <cell r="I22">
            <v>0.23472877055260027</v>
          </cell>
        </row>
        <row r="23">
          <cell r="A23" t="str">
            <v>BV JB à partir de broutards</v>
          </cell>
          <cell r="B23">
            <v>1.5</v>
          </cell>
          <cell r="D23">
            <v>0.5</v>
          </cell>
          <cell r="E23">
            <v>0.46726284318492878</v>
          </cell>
          <cell r="F23">
            <v>0.43820353869477879</v>
          </cell>
          <cell r="G23">
            <v>0.5798302450203946</v>
          </cell>
          <cell r="H23">
            <v>0.8263816017571014</v>
          </cell>
          <cell r="I23">
            <v>0.20600162015474802</v>
          </cell>
        </row>
        <row r="24">
          <cell r="A24" t="str">
            <v>BV Bœufs ou génisses de boucherie à partir de veaux laitiers</v>
          </cell>
          <cell r="B24">
            <v>0.5</v>
          </cell>
          <cell r="D24">
            <v>0.5</v>
          </cell>
          <cell r="E24">
            <v>0.22673424596367789</v>
          </cell>
          <cell r="F24">
            <v>0.21356886398680941</v>
          </cell>
          <cell r="G24">
            <v>0.67246462169516941</v>
          </cell>
          <cell r="H24">
            <v>0.53849866086484244</v>
          </cell>
          <cell r="I24">
            <v>0.28715915396499231</v>
          </cell>
        </row>
        <row r="26">
          <cell r="A26" t="str">
            <v>OV fourragers</v>
          </cell>
          <cell r="E26">
            <v>0.53366895555214078</v>
          </cell>
          <cell r="F26">
            <v>0.29722366671337092</v>
          </cell>
          <cell r="G26">
            <v>0.6814686839463594</v>
          </cell>
          <cell r="H26">
            <v>0.44625476201317582</v>
          </cell>
          <cell r="I26">
            <v>0.65312468116366873</v>
          </cell>
        </row>
        <row r="27">
          <cell r="A27" t="str">
            <v>OV herbagers</v>
          </cell>
          <cell r="E27">
            <v>0.52419852444476267</v>
          </cell>
          <cell r="F27">
            <v>0.27331479755875943</v>
          </cell>
          <cell r="G27">
            <v>0.65006129298117099</v>
          </cell>
          <cell r="H27">
            <v>0.40974776181125072</v>
          </cell>
          <cell r="I27">
            <v>0.69452496829925503</v>
          </cell>
        </row>
        <row r="28">
          <cell r="A28" t="str">
            <v>OV pastoraux mineurs</v>
          </cell>
          <cell r="E28">
            <v>0.62969409878387772</v>
          </cell>
          <cell r="F28">
            <v>0.37559826072352831</v>
          </cell>
          <cell r="G28">
            <v>0.76663087085258774</v>
          </cell>
          <cell r="H28">
            <v>0.63597867634897676</v>
          </cell>
          <cell r="I28">
            <v>0.99857001101973064</v>
          </cell>
        </row>
        <row r="29">
          <cell r="A29" t="str">
            <v>OV pastoraux majeurs</v>
          </cell>
          <cell r="E29">
            <v>0.27252435053668006</v>
          </cell>
          <cell r="F29">
            <v>0.21201816089285475</v>
          </cell>
          <cell r="G29">
            <v>0.64125589219595391</v>
          </cell>
          <cell r="H29">
            <v>0.32382798910696275</v>
          </cell>
          <cell r="I29">
            <v>0.5831971471930405</v>
          </cell>
        </row>
        <row r="31">
          <cell r="A31" t="str">
            <v>OL livreurs</v>
          </cell>
          <cell r="E31">
            <v>1.4154147888039992</v>
          </cell>
          <cell r="F31">
            <v>0.82680702702438047</v>
          </cell>
          <cell r="G31">
            <v>1.0753629624396277</v>
          </cell>
          <cell r="H31">
            <v>1.1349968805073158</v>
          </cell>
          <cell r="I31">
            <v>1.5358310180449031</v>
          </cell>
        </row>
        <row r="32">
          <cell r="A32" t="str">
            <v>OL fromagers fermiers</v>
          </cell>
          <cell r="E32">
            <v>2.1244820710006569</v>
          </cell>
          <cell r="F32">
            <v>2.0677098750490801</v>
          </cell>
          <cell r="G32">
            <v>1.6737127341566529</v>
          </cell>
          <cell r="H32">
            <v>1.1294211664981808</v>
          </cell>
          <cell r="I32">
            <v>3.3492402931166172</v>
          </cell>
        </row>
        <row r="34">
          <cell r="A34" t="str">
            <v>Caprins plaine</v>
          </cell>
          <cell r="E34">
            <v>1.0087970826773547</v>
          </cell>
          <cell r="F34">
            <v>0.85973691174842737</v>
          </cell>
          <cell r="G34">
            <v>1.1548016767490532</v>
          </cell>
          <cell r="H34">
            <v>0.84567550480505593</v>
          </cell>
          <cell r="I34">
            <v>1.6354538254462399</v>
          </cell>
        </row>
        <row r="35">
          <cell r="A35" t="str">
            <v>Caprins montagne</v>
          </cell>
          <cell r="E35">
            <v>1.3645630362751462</v>
          </cell>
          <cell r="F35">
            <v>1.4856941518060607</v>
          </cell>
          <cell r="G35">
            <v>1.3360258419554005</v>
          </cell>
          <cell r="H35">
            <v>1.4503613955534336</v>
          </cell>
          <cell r="I35">
            <v>2.0231224295624388</v>
          </cell>
        </row>
        <row r="36">
          <cell r="A36" t="str">
            <v>Caprins avec transformation</v>
          </cell>
          <cell r="E36">
            <v>1.9307886684189197</v>
          </cell>
          <cell r="F36">
            <v>1.8096850452847835</v>
          </cell>
          <cell r="G36">
            <v>3.0597571021830277</v>
          </cell>
          <cell r="H36">
            <v>1.3517195621732292</v>
          </cell>
          <cell r="I36">
            <v>4.7947986057534369</v>
          </cell>
        </row>
        <row r="38">
          <cell r="A38" t="str">
            <v>Chevaux de trait</v>
          </cell>
          <cell r="E38">
            <v>0.6166655260963374</v>
          </cell>
          <cell r="F38">
            <v>0.35241567220720926</v>
          </cell>
          <cell r="G38">
            <v>1.5966583322718566</v>
          </cell>
          <cell r="H38">
            <v>1.11157818625367</v>
          </cell>
          <cell r="I38">
            <v>1.8918613744382968</v>
          </cell>
        </row>
        <row r="39">
          <cell r="A39" t="str">
            <v>Autres équidés</v>
          </cell>
          <cell r="E39">
            <v>1.4130911600632043</v>
          </cell>
          <cell r="F39">
            <v>1.1936830067137447</v>
          </cell>
          <cell r="G39">
            <v>2.4571575078932288</v>
          </cell>
          <cell r="H39">
            <v>1.6738569931875487</v>
          </cell>
          <cell r="I39">
            <v>2.5195547293339264</v>
          </cell>
        </row>
        <row r="41">
          <cell r="A41" t="str">
            <v>GCU Plaine</v>
          </cell>
          <cell r="C41">
            <v>4</v>
          </cell>
          <cell r="E41">
            <v>0.99243405429804943</v>
          </cell>
          <cell r="F41">
            <v>0.17942319667702539</v>
          </cell>
          <cell r="G41">
            <v>0.72195087827707238</v>
          </cell>
          <cell r="H41">
            <v>0.49880536237191064</v>
          </cell>
          <cell r="I41">
            <v>0.40662279188257189</v>
          </cell>
        </row>
        <row r="42">
          <cell r="A42" t="str">
            <v>GCU Montagne</v>
          </cell>
          <cell r="C42">
            <v>2</v>
          </cell>
          <cell r="E42">
            <v>1.3077918458905917</v>
          </cell>
          <cell r="F42">
            <v>0.12865567591468138</v>
          </cell>
          <cell r="G42">
            <v>0.24576727224828629</v>
          </cell>
          <cell r="H42">
            <v>0.37250136733405154</v>
          </cell>
          <cell r="I42">
            <v>0.23550391852608257</v>
          </cell>
        </row>
        <row r="44">
          <cell r="A44" t="str">
            <v>Maïs Plaine</v>
          </cell>
          <cell r="C44">
            <v>3.5</v>
          </cell>
          <cell r="E44">
            <v>1.0253968253968253</v>
          </cell>
        </row>
        <row r="45">
          <cell r="A45" t="str">
            <v>Maïs Montagne</v>
          </cell>
          <cell r="C45">
            <v>3.5</v>
          </cell>
          <cell r="E45">
            <v>0.52063492063492067</v>
          </cell>
        </row>
        <row r="47">
          <cell r="A47" t="str">
            <v>Cultures pérennes</v>
          </cell>
          <cell r="E47">
            <v>3.7779853006951041</v>
          </cell>
          <cell r="F47">
            <v>1.0862056229455055</v>
          </cell>
          <cell r="G47">
            <v>3.590605920808378</v>
          </cell>
          <cell r="H47">
            <v>1.0385101643383561</v>
          </cell>
          <cell r="I47">
            <v>3.9013710106360597</v>
          </cell>
        </row>
        <row r="48">
          <cell r="A48" t="str">
            <v>Cultures spéciales</v>
          </cell>
          <cell r="E48">
            <v>1.8458253176262038</v>
          </cell>
          <cell r="F48">
            <v>0.1187617367528265</v>
          </cell>
          <cell r="G48">
            <v>1.2704148616431947</v>
          </cell>
          <cell r="H48">
            <v>8.6688125808761451E-2</v>
          </cell>
          <cell r="I48">
            <v>1.4420841661498212</v>
          </cell>
        </row>
      </sheetData>
      <sheetData sheetId="15" refreshError="1"/>
      <sheetData sheetId="16" refreshError="1"/>
      <sheetData sheetId="17" refreshError="1">
        <row r="9">
          <cell r="B9">
            <v>40430</v>
          </cell>
        </row>
        <row r="10">
          <cell r="C10">
            <v>2007</v>
          </cell>
          <cell r="D10">
            <v>2008</v>
          </cell>
          <cell r="E10">
            <v>2009</v>
          </cell>
          <cell r="F10">
            <v>2010</v>
          </cell>
        </row>
        <row r="11">
          <cell r="C11">
            <v>0.03</v>
          </cell>
          <cell r="D11">
            <v>0.02</v>
          </cell>
          <cell r="E11">
            <v>1.4999999999999999E-2</v>
          </cell>
        </row>
        <row r="12">
          <cell r="C12">
            <v>11900</v>
          </cell>
          <cell r="D12">
            <v>12200</v>
          </cell>
          <cell r="E12">
            <v>12500</v>
          </cell>
        </row>
        <row r="13">
          <cell r="C13">
            <v>1.3</v>
          </cell>
          <cell r="D13">
            <v>1.3</v>
          </cell>
          <cell r="E13">
            <v>1.3</v>
          </cell>
        </row>
        <row r="14">
          <cell r="C14">
            <v>150</v>
          </cell>
          <cell r="D14">
            <v>150</v>
          </cell>
          <cell r="E14">
            <v>250</v>
          </cell>
          <cell r="F14">
            <v>250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olt"/>
      <sheetName val="Conduite"/>
      <sheetName val="Ration-entretien"/>
      <sheetName val="Ration-gestat"/>
      <sheetName val="Ration-preplutte"/>
      <sheetName val="Ration-déblact"/>
      <sheetName val="Ration-finlact"/>
      <sheetName val="Ration-agnelles"/>
      <sheetName val="Table"/>
      <sheetName val="Eco_croisière"/>
      <sheetName val="Annuité bergerie"/>
      <sheetName val="Annuité fonci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C16">
            <v>5.5E-2</v>
          </cell>
          <cell r="O16">
            <v>15143.090835931307</v>
          </cell>
        </row>
        <row r="17">
          <cell r="C17">
            <v>15</v>
          </cell>
        </row>
        <row r="18">
          <cell r="C18">
            <v>1</v>
          </cell>
        </row>
        <row r="19">
          <cell r="C19">
            <v>36861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Res_sais"/>
      <sheetName val="Ref"/>
      <sheetName val="p_Ref"/>
      <sheetName val="sim"/>
      <sheetName val="p_sim"/>
      <sheetName val="data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D</v>
          </cell>
          <cell r="C1" t="str">
            <v>R</v>
          </cell>
        </row>
        <row r="2">
          <cell r="B2" t="str">
            <v>01</v>
          </cell>
          <cell r="C2">
            <v>82</v>
          </cell>
        </row>
        <row r="3">
          <cell r="B3" t="str">
            <v>02</v>
          </cell>
          <cell r="C3">
            <v>22</v>
          </cell>
        </row>
        <row r="4">
          <cell r="B4" t="str">
            <v>03</v>
          </cell>
          <cell r="C4">
            <v>83</v>
          </cell>
        </row>
        <row r="5">
          <cell r="B5" t="str">
            <v>04</v>
          </cell>
          <cell r="C5">
            <v>93</v>
          </cell>
        </row>
        <row r="6">
          <cell r="B6" t="str">
            <v>05</v>
          </cell>
          <cell r="C6">
            <v>93</v>
          </cell>
        </row>
        <row r="7">
          <cell r="B7" t="str">
            <v>06</v>
          </cell>
          <cell r="C7">
            <v>93</v>
          </cell>
        </row>
        <row r="8">
          <cell r="B8" t="str">
            <v>07</v>
          </cell>
          <cell r="C8">
            <v>82</v>
          </cell>
        </row>
        <row r="9">
          <cell r="B9" t="str">
            <v>08</v>
          </cell>
          <cell r="C9">
            <v>21</v>
          </cell>
        </row>
        <row r="10">
          <cell r="B10" t="str">
            <v>09</v>
          </cell>
          <cell r="C10">
            <v>73</v>
          </cell>
        </row>
        <row r="11">
          <cell r="B11" t="str">
            <v>10</v>
          </cell>
          <cell r="C11">
            <v>21</v>
          </cell>
        </row>
        <row r="12">
          <cell r="B12" t="str">
            <v>11</v>
          </cell>
          <cell r="C12">
            <v>91</v>
          </cell>
        </row>
        <row r="13">
          <cell r="B13" t="str">
            <v>12</v>
          </cell>
          <cell r="C13">
            <v>73</v>
          </cell>
        </row>
        <row r="14">
          <cell r="B14" t="str">
            <v>13</v>
          </cell>
          <cell r="C14">
            <v>93</v>
          </cell>
        </row>
        <row r="15">
          <cell r="B15" t="str">
            <v>14</v>
          </cell>
          <cell r="C15">
            <v>25</v>
          </cell>
        </row>
        <row r="16">
          <cell r="B16" t="str">
            <v>15</v>
          </cell>
          <cell r="C16">
            <v>83</v>
          </cell>
        </row>
        <row r="17">
          <cell r="B17" t="str">
            <v>16</v>
          </cell>
          <cell r="C17">
            <v>54</v>
          </cell>
        </row>
        <row r="18">
          <cell r="B18" t="str">
            <v>17</v>
          </cell>
          <cell r="C18">
            <v>54</v>
          </cell>
        </row>
        <row r="19">
          <cell r="B19" t="str">
            <v>18</v>
          </cell>
          <cell r="C19">
            <v>24</v>
          </cell>
        </row>
        <row r="20">
          <cell r="B20" t="str">
            <v>19</v>
          </cell>
          <cell r="C20">
            <v>74</v>
          </cell>
        </row>
        <row r="21">
          <cell r="B21" t="str">
            <v>21</v>
          </cell>
          <cell r="C21">
            <v>26</v>
          </cell>
        </row>
        <row r="22">
          <cell r="B22" t="str">
            <v>22</v>
          </cell>
          <cell r="C22">
            <v>53</v>
          </cell>
        </row>
        <row r="23">
          <cell r="B23" t="str">
            <v>23</v>
          </cell>
          <cell r="C23">
            <v>74</v>
          </cell>
        </row>
        <row r="24">
          <cell r="B24" t="str">
            <v>24</v>
          </cell>
          <cell r="C24">
            <v>72</v>
          </cell>
        </row>
        <row r="25">
          <cell r="B25" t="str">
            <v>25</v>
          </cell>
          <cell r="C25">
            <v>43</v>
          </cell>
        </row>
        <row r="26">
          <cell r="B26" t="str">
            <v>26</v>
          </cell>
          <cell r="C26">
            <v>82</v>
          </cell>
        </row>
        <row r="27">
          <cell r="B27" t="str">
            <v>27</v>
          </cell>
          <cell r="C27">
            <v>23</v>
          </cell>
        </row>
        <row r="28">
          <cell r="B28" t="str">
            <v>28</v>
          </cell>
          <cell r="C28">
            <v>24</v>
          </cell>
        </row>
        <row r="29">
          <cell r="B29" t="str">
            <v>29</v>
          </cell>
          <cell r="C29">
            <v>53</v>
          </cell>
        </row>
        <row r="30">
          <cell r="B30" t="str">
            <v>2A</v>
          </cell>
          <cell r="C30">
            <v>94</v>
          </cell>
        </row>
        <row r="31">
          <cell r="B31" t="str">
            <v>2B</v>
          </cell>
          <cell r="C31">
            <v>94</v>
          </cell>
        </row>
        <row r="32">
          <cell r="B32" t="str">
            <v>30</v>
          </cell>
          <cell r="C32">
            <v>91</v>
          </cell>
        </row>
        <row r="33">
          <cell r="B33" t="str">
            <v>31</v>
          </cell>
          <cell r="C33">
            <v>73</v>
          </cell>
        </row>
        <row r="34">
          <cell r="B34" t="str">
            <v>32</v>
          </cell>
          <cell r="C34">
            <v>73</v>
          </cell>
        </row>
        <row r="35">
          <cell r="B35" t="str">
            <v>33</v>
          </cell>
          <cell r="C35">
            <v>72</v>
          </cell>
        </row>
        <row r="36">
          <cell r="B36" t="str">
            <v>34</v>
          </cell>
          <cell r="C36">
            <v>91</v>
          </cell>
        </row>
        <row r="37">
          <cell r="B37" t="str">
            <v>35</v>
          </cell>
          <cell r="C37">
            <v>53</v>
          </cell>
        </row>
        <row r="38">
          <cell r="B38" t="str">
            <v>36</v>
          </cell>
          <cell r="C38">
            <v>24</v>
          </cell>
        </row>
        <row r="39">
          <cell r="B39" t="str">
            <v>37</v>
          </cell>
          <cell r="C39">
            <v>24</v>
          </cell>
        </row>
        <row r="40">
          <cell r="B40" t="str">
            <v>38</v>
          </cell>
          <cell r="C40">
            <v>82</v>
          </cell>
        </row>
        <row r="41">
          <cell r="B41" t="str">
            <v>39</v>
          </cell>
          <cell r="C41">
            <v>43</v>
          </cell>
        </row>
        <row r="42">
          <cell r="B42" t="str">
            <v>40</v>
          </cell>
          <cell r="C42">
            <v>72</v>
          </cell>
        </row>
        <row r="43">
          <cell r="B43" t="str">
            <v>41</v>
          </cell>
          <cell r="C43">
            <v>24</v>
          </cell>
        </row>
        <row r="44">
          <cell r="B44" t="str">
            <v>42</v>
          </cell>
          <cell r="C44">
            <v>82</v>
          </cell>
        </row>
        <row r="45">
          <cell r="B45" t="str">
            <v>43</v>
          </cell>
          <cell r="C45">
            <v>83</v>
          </cell>
        </row>
        <row r="46">
          <cell r="B46" t="str">
            <v>44</v>
          </cell>
          <cell r="C46">
            <v>52</v>
          </cell>
        </row>
        <row r="47">
          <cell r="B47" t="str">
            <v>45</v>
          </cell>
          <cell r="C47">
            <v>24</v>
          </cell>
        </row>
        <row r="48">
          <cell r="B48" t="str">
            <v>46</v>
          </cell>
          <cell r="C48">
            <v>73</v>
          </cell>
        </row>
        <row r="49">
          <cell r="B49" t="str">
            <v>47</v>
          </cell>
          <cell r="C49">
            <v>72</v>
          </cell>
        </row>
        <row r="50">
          <cell r="B50" t="str">
            <v>48</v>
          </cell>
          <cell r="C50">
            <v>91</v>
          </cell>
        </row>
        <row r="51">
          <cell r="B51" t="str">
            <v>49</v>
          </cell>
          <cell r="C51">
            <v>52</v>
          </cell>
        </row>
        <row r="52">
          <cell r="B52" t="str">
            <v>50</v>
          </cell>
          <cell r="C52">
            <v>25</v>
          </cell>
        </row>
        <row r="53">
          <cell r="B53" t="str">
            <v>51</v>
          </cell>
          <cell r="C53">
            <v>21</v>
          </cell>
        </row>
        <row r="54">
          <cell r="B54" t="str">
            <v>52</v>
          </cell>
          <cell r="C54">
            <v>21</v>
          </cell>
        </row>
        <row r="55">
          <cell r="B55" t="str">
            <v>53</v>
          </cell>
          <cell r="C55">
            <v>52</v>
          </cell>
        </row>
        <row r="56">
          <cell r="B56" t="str">
            <v>54</v>
          </cell>
          <cell r="C56">
            <v>41</v>
          </cell>
        </row>
        <row r="57">
          <cell r="B57" t="str">
            <v>55</v>
          </cell>
          <cell r="C57">
            <v>41</v>
          </cell>
        </row>
        <row r="58">
          <cell r="B58" t="str">
            <v>56</v>
          </cell>
          <cell r="C58">
            <v>53</v>
          </cell>
        </row>
        <row r="59">
          <cell r="B59" t="str">
            <v>57</v>
          </cell>
          <cell r="C59">
            <v>41</v>
          </cell>
        </row>
        <row r="60">
          <cell r="B60" t="str">
            <v>58</v>
          </cell>
          <cell r="C60">
            <v>26</v>
          </cell>
        </row>
        <row r="61">
          <cell r="B61" t="str">
            <v>59</v>
          </cell>
          <cell r="C61">
            <v>31</v>
          </cell>
        </row>
        <row r="62">
          <cell r="B62" t="str">
            <v>60</v>
          </cell>
          <cell r="C62">
            <v>22</v>
          </cell>
        </row>
        <row r="63">
          <cell r="B63" t="str">
            <v>61</v>
          </cell>
          <cell r="C63">
            <v>25</v>
          </cell>
        </row>
        <row r="64">
          <cell r="B64" t="str">
            <v>62</v>
          </cell>
          <cell r="C64">
            <v>31</v>
          </cell>
        </row>
        <row r="65">
          <cell r="B65" t="str">
            <v>63</v>
          </cell>
          <cell r="C65">
            <v>83</v>
          </cell>
        </row>
        <row r="66">
          <cell r="B66" t="str">
            <v>64</v>
          </cell>
          <cell r="C66">
            <v>72</v>
          </cell>
        </row>
        <row r="67">
          <cell r="B67" t="str">
            <v>65</v>
          </cell>
          <cell r="C67">
            <v>73</v>
          </cell>
        </row>
        <row r="68">
          <cell r="B68" t="str">
            <v>66</v>
          </cell>
          <cell r="C68">
            <v>91</v>
          </cell>
        </row>
        <row r="69">
          <cell r="B69" t="str">
            <v>67</v>
          </cell>
          <cell r="C69">
            <v>42</v>
          </cell>
        </row>
        <row r="70">
          <cell r="B70" t="str">
            <v>68</v>
          </cell>
          <cell r="C70">
            <v>42</v>
          </cell>
        </row>
        <row r="71">
          <cell r="B71" t="str">
            <v>69</v>
          </cell>
          <cell r="C71">
            <v>82</v>
          </cell>
        </row>
        <row r="72">
          <cell r="B72" t="str">
            <v>70</v>
          </cell>
          <cell r="C72">
            <v>43</v>
          </cell>
        </row>
        <row r="73">
          <cell r="B73" t="str">
            <v>71</v>
          </cell>
          <cell r="C73">
            <v>26</v>
          </cell>
        </row>
        <row r="74">
          <cell r="B74" t="str">
            <v>72</v>
          </cell>
          <cell r="C74">
            <v>52</v>
          </cell>
        </row>
        <row r="75">
          <cell r="B75" t="str">
            <v>73</v>
          </cell>
          <cell r="C75">
            <v>82</v>
          </cell>
        </row>
        <row r="76">
          <cell r="B76" t="str">
            <v>74</v>
          </cell>
          <cell r="C76">
            <v>82</v>
          </cell>
        </row>
        <row r="77">
          <cell r="B77" t="str">
            <v>76</v>
          </cell>
          <cell r="C77">
            <v>23</v>
          </cell>
        </row>
        <row r="78">
          <cell r="B78" t="str">
            <v>77</v>
          </cell>
          <cell r="C78">
            <v>11</v>
          </cell>
        </row>
        <row r="79">
          <cell r="B79" t="str">
            <v>78</v>
          </cell>
          <cell r="C79">
            <v>11</v>
          </cell>
        </row>
        <row r="80">
          <cell r="B80" t="str">
            <v>79</v>
          </cell>
          <cell r="C80">
            <v>54</v>
          </cell>
        </row>
        <row r="81">
          <cell r="B81" t="str">
            <v>80</v>
          </cell>
          <cell r="C81">
            <v>22</v>
          </cell>
        </row>
        <row r="82">
          <cell r="B82" t="str">
            <v>81</v>
          </cell>
          <cell r="C82">
            <v>73</v>
          </cell>
        </row>
        <row r="83">
          <cell r="B83" t="str">
            <v>82</v>
          </cell>
          <cell r="C83">
            <v>73</v>
          </cell>
        </row>
        <row r="84">
          <cell r="B84" t="str">
            <v>83</v>
          </cell>
          <cell r="C84">
            <v>93</v>
          </cell>
        </row>
        <row r="85">
          <cell r="B85" t="str">
            <v>84</v>
          </cell>
          <cell r="C85">
            <v>93</v>
          </cell>
        </row>
        <row r="86">
          <cell r="B86" t="str">
            <v>85</v>
          </cell>
          <cell r="C86">
            <v>52</v>
          </cell>
        </row>
        <row r="87">
          <cell r="B87" t="str">
            <v>86</v>
          </cell>
          <cell r="C87">
            <v>54</v>
          </cell>
        </row>
        <row r="88">
          <cell r="B88" t="str">
            <v>87</v>
          </cell>
          <cell r="C88">
            <v>74</v>
          </cell>
        </row>
        <row r="89">
          <cell r="B89" t="str">
            <v>88</v>
          </cell>
          <cell r="C89">
            <v>41</v>
          </cell>
        </row>
        <row r="90">
          <cell r="B90" t="str">
            <v>89</v>
          </cell>
          <cell r="C90">
            <v>26</v>
          </cell>
        </row>
        <row r="91">
          <cell r="B91" t="str">
            <v>90</v>
          </cell>
          <cell r="C91">
            <v>43</v>
          </cell>
        </row>
        <row r="92">
          <cell r="B92" t="str">
            <v>91</v>
          </cell>
          <cell r="C92">
            <v>11</v>
          </cell>
        </row>
        <row r="93">
          <cell r="B93" t="str">
            <v>93</v>
          </cell>
          <cell r="C93">
            <v>11</v>
          </cell>
        </row>
        <row r="94">
          <cell r="B94" t="str">
            <v>94</v>
          </cell>
          <cell r="C94">
            <v>11</v>
          </cell>
        </row>
        <row r="95">
          <cell r="B95" t="str">
            <v>95</v>
          </cell>
          <cell r="C95">
            <v>11</v>
          </cell>
        </row>
        <row r="100">
          <cell r="B100">
            <v>11</v>
          </cell>
          <cell r="C100">
            <v>21</v>
          </cell>
          <cell r="D100">
            <v>22</v>
          </cell>
          <cell r="E100">
            <v>23</v>
          </cell>
          <cell r="F100">
            <v>24</v>
          </cell>
          <cell r="G100">
            <v>25</v>
          </cell>
          <cell r="H100">
            <v>26</v>
          </cell>
          <cell r="I100">
            <v>31</v>
          </cell>
          <cell r="J100">
            <v>41</v>
          </cell>
          <cell r="K100">
            <v>42</v>
          </cell>
          <cell r="L100">
            <v>43</v>
          </cell>
          <cell r="M100">
            <v>52</v>
          </cell>
          <cell r="N100">
            <v>53</v>
          </cell>
          <cell r="O100">
            <v>54</v>
          </cell>
          <cell r="P100">
            <v>72</v>
          </cell>
          <cell r="Q100">
            <v>73</v>
          </cell>
          <cell r="R100">
            <v>74</v>
          </cell>
          <cell r="S100">
            <v>82</v>
          </cell>
          <cell r="T100">
            <v>83</v>
          </cell>
          <cell r="U100">
            <v>91</v>
          </cell>
          <cell r="V100">
            <v>93</v>
          </cell>
          <cell r="W100">
            <v>94</v>
          </cell>
        </row>
        <row r="102">
          <cell r="A102" t="str">
            <v>Blé tendre et épautre</v>
          </cell>
          <cell r="B102">
            <v>919</v>
          </cell>
          <cell r="C102">
            <v>894</v>
          </cell>
          <cell r="D102">
            <v>941</v>
          </cell>
          <cell r="E102">
            <v>892</v>
          </cell>
          <cell r="F102">
            <v>801</v>
          </cell>
          <cell r="G102">
            <v>844</v>
          </cell>
          <cell r="H102">
            <v>739</v>
          </cell>
          <cell r="I102">
            <v>967</v>
          </cell>
          <cell r="J102">
            <v>689</v>
          </cell>
          <cell r="K102">
            <v>775</v>
          </cell>
          <cell r="L102">
            <v>606</v>
          </cell>
          <cell r="M102">
            <v>606</v>
          </cell>
          <cell r="N102">
            <v>762</v>
          </cell>
          <cell r="O102">
            <v>724</v>
          </cell>
          <cell r="P102">
            <v>604</v>
          </cell>
          <cell r="Q102">
            <v>684</v>
          </cell>
          <cell r="R102">
            <v>533</v>
          </cell>
          <cell r="S102">
            <v>684</v>
          </cell>
          <cell r="T102">
            <v>608</v>
          </cell>
          <cell r="U102">
            <v>502</v>
          </cell>
          <cell r="V102">
            <v>629</v>
          </cell>
          <cell r="W102">
            <v>361</v>
          </cell>
        </row>
        <row r="103">
          <cell r="A103" t="str">
            <v>Blé dur</v>
          </cell>
          <cell r="B103">
            <v>1383</v>
          </cell>
          <cell r="C103">
            <v>906</v>
          </cell>
          <cell r="D103">
            <v>1131</v>
          </cell>
          <cell r="E103">
            <v>842</v>
          </cell>
          <cell r="F103">
            <v>1145</v>
          </cell>
          <cell r="G103">
            <v>944</v>
          </cell>
          <cell r="H103">
            <v>912</v>
          </cell>
          <cell r="I103">
            <v>856</v>
          </cell>
          <cell r="J103">
            <v>685</v>
          </cell>
          <cell r="K103">
            <v>772</v>
          </cell>
          <cell r="L103">
            <v>651</v>
          </cell>
          <cell r="M103">
            <v>727</v>
          </cell>
          <cell r="N103">
            <v>685</v>
          </cell>
          <cell r="O103">
            <v>841</v>
          </cell>
          <cell r="P103">
            <v>858</v>
          </cell>
          <cell r="Q103">
            <v>873</v>
          </cell>
          <cell r="R103">
            <v>685</v>
          </cell>
          <cell r="S103">
            <v>680</v>
          </cell>
          <cell r="T103">
            <v>683</v>
          </cell>
          <cell r="U103">
            <v>766</v>
          </cell>
          <cell r="V103">
            <v>763</v>
          </cell>
          <cell r="W103">
            <v>332</v>
          </cell>
        </row>
        <row r="104">
          <cell r="A104" t="str">
            <v>Seigle</v>
          </cell>
          <cell r="B104">
            <v>576</v>
          </cell>
          <cell r="C104">
            <v>507</v>
          </cell>
          <cell r="D104">
            <v>569</v>
          </cell>
          <cell r="E104">
            <v>725</v>
          </cell>
          <cell r="F104">
            <v>445</v>
          </cell>
          <cell r="G104">
            <v>521</v>
          </cell>
          <cell r="H104">
            <v>446</v>
          </cell>
          <cell r="I104">
            <v>637</v>
          </cell>
          <cell r="J104">
            <v>511</v>
          </cell>
          <cell r="K104">
            <v>500</v>
          </cell>
          <cell r="L104">
            <v>458</v>
          </cell>
          <cell r="M104">
            <v>509</v>
          </cell>
          <cell r="N104">
            <v>591</v>
          </cell>
          <cell r="O104">
            <v>460</v>
          </cell>
          <cell r="P104">
            <v>429</v>
          </cell>
          <cell r="Q104">
            <v>441</v>
          </cell>
          <cell r="R104">
            <v>397</v>
          </cell>
          <cell r="S104">
            <v>489</v>
          </cell>
          <cell r="T104">
            <v>390</v>
          </cell>
          <cell r="U104">
            <v>305</v>
          </cell>
          <cell r="V104">
            <v>403</v>
          </cell>
          <cell r="W104">
            <v>297</v>
          </cell>
        </row>
        <row r="105">
          <cell r="A105" t="str">
            <v>Orge</v>
          </cell>
          <cell r="B105">
            <v>634</v>
          </cell>
          <cell r="C105">
            <v>576</v>
          </cell>
          <cell r="D105">
            <v>607</v>
          </cell>
          <cell r="E105">
            <v>590</v>
          </cell>
          <cell r="F105">
            <v>464</v>
          </cell>
          <cell r="G105">
            <v>561</v>
          </cell>
          <cell r="H105">
            <v>504</v>
          </cell>
          <cell r="I105">
            <v>664</v>
          </cell>
          <cell r="J105">
            <v>457</v>
          </cell>
          <cell r="K105">
            <v>516</v>
          </cell>
          <cell r="L105">
            <v>409</v>
          </cell>
          <cell r="M105">
            <v>413</v>
          </cell>
          <cell r="N105">
            <v>433</v>
          </cell>
          <cell r="O105">
            <v>436</v>
          </cell>
          <cell r="P105">
            <v>375</v>
          </cell>
          <cell r="Q105">
            <v>398</v>
          </cell>
          <cell r="R105">
            <v>323</v>
          </cell>
          <cell r="S105">
            <v>442</v>
          </cell>
          <cell r="T105">
            <v>413</v>
          </cell>
          <cell r="U105">
            <v>328</v>
          </cell>
          <cell r="V105">
            <v>465</v>
          </cell>
          <cell r="W105">
            <v>417</v>
          </cell>
        </row>
        <row r="106">
          <cell r="A106" t="str">
            <v>Avoine</v>
          </cell>
          <cell r="B106">
            <v>586</v>
          </cell>
          <cell r="C106">
            <v>567</v>
          </cell>
          <cell r="D106">
            <v>678</v>
          </cell>
          <cell r="E106">
            <v>679</v>
          </cell>
          <cell r="F106">
            <v>421</v>
          </cell>
          <cell r="G106">
            <v>517</v>
          </cell>
          <cell r="H106">
            <v>441</v>
          </cell>
          <cell r="I106">
            <v>587</v>
          </cell>
          <cell r="J106">
            <v>457</v>
          </cell>
          <cell r="K106">
            <v>497</v>
          </cell>
          <cell r="L106">
            <v>383</v>
          </cell>
          <cell r="M106">
            <v>443</v>
          </cell>
          <cell r="N106">
            <v>482</v>
          </cell>
          <cell r="O106">
            <v>459</v>
          </cell>
          <cell r="P106">
            <v>418</v>
          </cell>
          <cell r="Q106">
            <v>386</v>
          </cell>
          <cell r="R106">
            <v>381</v>
          </cell>
          <cell r="S106">
            <v>415</v>
          </cell>
          <cell r="T106">
            <v>380</v>
          </cell>
          <cell r="U106">
            <v>274</v>
          </cell>
          <cell r="V106">
            <v>368</v>
          </cell>
          <cell r="W106">
            <v>387</v>
          </cell>
        </row>
        <row r="107">
          <cell r="A107" t="str">
            <v>Maïs-grain</v>
          </cell>
          <cell r="B107">
            <v>1032</v>
          </cell>
          <cell r="C107">
            <v>871</v>
          </cell>
          <cell r="D107">
            <v>1037</v>
          </cell>
          <cell r="E107">
            <v>1014</v>
          </cell>
          <cell r="F107">
            <v>913</v>
          </cell>
          <cell r="G107">
            <v>857</v>
          </cell>
          <cell r="H107">
            <v>689</v>
          </cell>
          <cell r="I107">
            <v>833</v>
          </cell>
          <cell r="J107">
            <v>875</v>
          </cell>
          <cell r="K107">
            <v>939</v>
          </cell>
          <cell r="L107">
            <v>690</v>
          </cell>
          <cell r="M107">
            <v>901</v>
          </cell>
          <cell r="N107">
            <v>806</v>
          </cell>
          <cell r="O107">
            <v>835</v>
          </cell>
          <cell r="P107">
            <v>908</v>
          </cell>
          <cell r="Q107">
            <v>777</v>
          </cell>
          <cell r="R107">
            <v>857</v>
          </cell>
          <cell r="S107">
            <v>768</v>
          </cell>
          <cell r="T107">
            <v>726</v>
          </cell>
          <cell r="U107">
            <v>638</v>
          </cell>
          <cell r="V107">
            <v>749</v>
          </cell>
          <cell r="W107">
            <v>706</v>
          </cell>
        </row>
        <row r="108">
          <cell r="A108" t="str">
            <v>Riz</v>
          </cell>
        </row>
        <row r="109">
          <cell r="A109" t="str">
            <v>Autres céréales</v>
          </cell>
          <cell r="B109">
            <v>570</v>
          </cell>
          <cell r="C109">
            <v>626</v>
          </cell>
          <cell r="D109">
            <v>600</v>
          </cell>
          <cell r="E109">
            <v>600</v>
          </cell>
          <cell r="F109">
            <v>688</v>
          </cell>
          <cell r="G109">
            <v>600</v>
          </cell>
          <cell r="H109">
            <v>596</v>
          </cell>
          <cell r="I109">
            <v>600</v>
          </cell>
          <cell r="J109">
            <v>600</v>
          </cell>
          <cell r="K109">
            <v>600</v>
          </cell>
          <cell r="L109">
            <v>543</v>
          </cell>
          <cell r="M109">
            <v>519</v>
          </cell>
          <cell r="N109">
            <v>600</v>
          </cell>
          <cell r="O109">
            <v>564</v>
          </cell>
          <cell r="P109">
            <v>569</v>
          </cell>
          <cell r="Q109">
            <v>565</v>
          </cell>
          <cell r="R109">
            <v>608</v>
          </cell>
          <cell r="S109">
            <v>596</v>
          </cell>
          <cell r="T109">
            <v>609</v>
          </cell>
          <cell r="U109">
            <v>559</v>
          </cell>
          <cell r="V109">
            <v>545</v>
          </cell>
          <cell r="W109">
            <v>514</v>
          </cell>
        </row>
        <row r="110">
          <cell r="A110" t="str">
            <v>Légumes secs</v>
          </cell>
          <cell r="B110">
            <v>1156</v>
          </cell>
          <cell r="C110">
            <v>1080</v>
          </cell>
          <cell r="D110">
            <v>832</v>
          </cell>
          <cell r="E110">
            <v>910</v>
          </cell>
          <cell r="F110">
            <v>1210</v>
          </cell>
          <cell r="G110">
            <v>1084</v>
          </cell>
          <cell r="H110">
            <v>903</v>
          </cell>
          <cell r="I110">
            <v>859</v>
          </cell>
          <cell r="J110">
            <v>903</v>
          </cell>
          <cell r="K110">
            <v>824</v>
          </cell>
          <cell r="L110">
            <v>848</v>
          </cell>
          <cell r="M110">
            <v>1009</v>
          </cell>
          <cell r="N110">
            <v>858</v>
          </cell>
          <cell r="O110">
            <v>1022</v>
          </cell>
          <cell r="P110">
            <v>870</v>
          </cell>
          <cell r="Q110">
            <v>985</v>
          </cell>
          <cell r="R110">
            <v>869</v>
          </cell>
          <cell r="S110">
            <v>957</v>
          </cell>
          <cell r="T110">
            <v>996</v>
          </cell>
          <cell r="U110">
            <v>991</v>
          </cell>
          <cell r="V110">
            <v>966</v>
          </cell>
          <cell r="W110">
            <v>1123</v>
          </cell>
        </row>
        <row r="111">
          <cell r="A111" t="str">
            <v>Pommes de terre consommation</v>
          </cell>
          <cell r="B111">
            <v>5365</v>
          </cell>
          <cell r="C111">
            <v>2638</v>
          </cell>
          <cell r="D111">
            <v>3099</v>
          </cell>
          <cell r="E111">
            <v>3630</v>
          </cell>
          <cell r="F111">
            <v>4574</v>
          </cell>
          <cell r="G111">
            <v>3181</v>
          </cell>
          <cell r="H111">
            <v>5154</v>
          </cell>
          <cell r="I111">
            <v>3468</v>
          </cell>
          <cell r="J111">
            <v>3601</v>
          </cell>
          <cell r="K111">
            <v>5208</v>
          </cell>
          <cell r="L111">
            <v>4113</v>
          </cell>
          <cell r="M111">
            <v>3522</v>
          </cell>
          <cell r="N111">
            <v>3314</v>
          </cell>
          <cell r="O111">
            <v>4458</v>
          </cell>
          <cell r="P111">
            <v>3156</v>
          </cell>
          <cell r="Q111">
            <v>3139</v>
          </cell>
          <cell r="R111">
            <v>2459</v>
          </cell>
          <cell r="S111">
            <v>3274</v>
          </cell>
          <cell r="T111">
            <v>2567</v>
          </cell>
          <cell r="U111">
            <v>3322</v>
          </cell>
          <cell r="V111">
            <v>4862</v>
          </cell>
          <cell r="W111">
            <v>5378</v>
          </cell>
        </row>
        <row r="112">
          <cell r="A112" t="str">
            <v>Betteraves sucrières</v>
          </cell>
          <cell r="B112">
            <v>1560</v>
          </cell>
          <cell r="C112">
            <v>1527</v>
          </cell>
          <cell r="D112">
            <v>1755</v>
          </cell>
          <cell r="E112">
            <v>1683</v>
          </cell>
          <cell r="F112">
            <v>1753</v>
          </cell>
          <cell r="G112">
            <v>1762</v>
          </cell>
          <cell r="H112">
            <v>1444</v>
          </cell>
          <cell r="I112">
            <v>1644</v>
          </cell>
          <cell r="J112">
            <v>1402</v>
          </cell>
          <cell r="K112">
            <v>1636</v>
          </cell>
          <cell r="L112">
            <v>1303</v>
          </cell>
          <cell r="M112">
            <v>1894</v>
          </cell>
          <cell r="N112">
            <v>1336</v>
          </cell>
          <cell r="O112">
            <v>1620</v>
          </cell>
          <cell r="P112">
            <v>1336</v>
          </cell>
          <cell r="Q112">
            <v>1336</v>
          </cell>
          <cell r="R112">
            <v>1336</v>
          </cell>
          <cell r="S112">
            <v>1413</v>
          </cell>
          <cell r="T112">
            <v>1568</v>
          </cell>
          <cell r="U112">
            <v>1336</v>
          </cell>
          <cell r="V112">
            <v>1336</v>
          </cell>
          <cell r="W112">
            <v>1336</v>
          </cell>
        </row>
        <row r="113">
          <cell r="A113" t="str">
            <v>Tabac</v>
          </cell>
          <cell r="B113">
            <v>6404</v>
          </cell>
          <cell r="C113">
            <v>6990</v>
          </cell>
          <cell r="D113">
            <v>6597</v>
          </cell>
          <cell r="E113">
            <v>5490</v>
          </cell>
          <cell r="F113">
            <v>5304</v>
          </cell>
          <cell r="G113">
            <v>4322</v>
          </cell>
          <cell r="H113">
            <v>5445</v>
          </cell>
          <cell r="I113">
            <v>6927</v>
          </cell>
          <cell r="J113">
            <v>6571</v>
          </cell>
          <cell r="K113">
            <v>7083</v>
          </cell>
          <cell r="L113">
            <v>6143</v>
          </cell>
          <cell r="M113">
            <v>4673</v>
          </cell>
          <cell r="N113">
            <v>5266</v>
          </cell>
          <cell r="O113">
            <v>5330</v>
          </cell>
          <cell r="P113">
            <v>5978</v>
          </cell>
          <cell r="Q113">
            <v>5704</v>
          </cell>
          <cell r="R113">
            <v>6055</v>
          </cell>
          <cell r="S113">
            <v>7700</v>
          </cell>
          <cell r="T113">
            <v>3931</v>
          </cell>
          <cell r="U113">
            <v>5621</v>
          </cell>
          <cell r="V113">
            <v>4272</v>
          </cell>
          <cell r="W113">
            <v>4272</v>
          </cell>
        </row>
        <row r="114">
          <cell r="A114" t="str">
            <v>Houblon</v>
          </cell>
          <cell r="B114">
            <v>6786</v>
          </cell>
          <cell r="C114">
            <v>6786</v>
          </cell>
          <cell r="D114">
            <v>6786</v>
          </cell>
          <cell r="E114">
            <v>6786</v>
          </cell>
          <cell r="F114">
            <v>6786</v>
          </cell>
          <cell r="G114">
            <v>6786</v>
          </cell>
          <cell r="H114">
            <v>6786</v>
          </cell>
          <cell r="I114">
            <v>6786</v>
          </cell>
          <cell r="J114">
            <v>6786</v>
          </cell>
          <cell r="K114">
            <v>6786</v>
          </cell>
          <cell r="L114">
            <v>6786</v>
          </cell>
          <cell r="M114">
            <v>6786</v>
          </cell>
          <cell r="N114">
            <v>6786</v>
          </cell>
          <cell r="O114">
            <v>6786</v>
          </cell>
          <cell r="P114">
            <v>6786</v>
          </cell>
          <cell r="Q114">
            <v>6786</v>
          </cell>
          <cell r="R114">
            <v>6786</v>
          </cell>
          <cell r="S114">
            <v>6786</v>
          </cell>
          <cell r="T114">
            <v>6786</v>
          </cell>
          <cell r="U114">
            <v>6786</v>
          </cell>
          <cell r="V114">
            <v>6786</v>
          </cell>
          <cell r="W114">
            <v>6786</v>
          </cell>
        </row>
        <row r="115">
          <cell r="A115" t="str">
            <v>Autres pl. oléagin./textiles/industr.</v>
          </cell>
          <cell r="B115">
            <v>536</v>
          </cell>
          <cell r="C115">
            <v>561</v>
          </cell>
          <cell r="D115">
            <v>617</v>
          </cell>
          <cell r="E115">
            <v>618</v>
          </cell>
          <cell r="F115">
            <v>511</v>
          </cell>
          <cell r="G115">
            <v>618</v>
          </cell>
          <cell r="H115">
            <v>550</v>
          </cell>
          <cell r="I115">
            <v>859</v>
          </cell>
          <cell r="J115">
            <v>582</v>
          </cell>
          <cell r="K115">
            <v>561</v>
          </cell>
          <cell r="L115">
            <v>486</v>
          </cell>
          <cell r="M115">
            <v>653</v>
          </cell>
          <cell r="N115">
            <v>591</v>
          </cell>
          <cell r="O115">
            <v>632</v>
          </cell>
          <cell r="P115">
            <v>599</v>
          </cell>
          <cell r="Q115">
            <v>585</v>
          </cell>
          <cell r="R115">
            <v>566</v>
          </cell>
          <cell r="S115">
            <v>583</v>
          </cell>
          <cell r="T115">
            <v>599</v>
          </cell>
          <cell r="U115">
            <v>592</v>
          </cell>
          <cell r="V115">
            <v>485</v>
          </cell>
          <cell r="W115">
            <v>589</v>
          </cell>
        </row>
        <row r="116">
          <cell r="A116" t="str">
            <v>Lég.frais/melon/fraise plein champ</v>
          </cell>
          <cell r="B116">
            <v>1620</v>
          </cell>
          <cell r="C116">
            <v>1755</v>
          </cell>
          <cell r="D116">
            <v>1874</v>
          </cell>
          <cell r="E116">
            <v>1677</v>
          </cell>
          <cell r="F116">
            <v>1185</v>
          </cell>
          <cell r="G116">
            <v>2807</v>
          </cell>
          <cell r="H116">
            <v>2502</v>
          </cell>
          <cell r="I116">
            <v>2182</v>
          </cell>
          <cell r="J116">
            <v>3691</v>
          </cell>
          <cell r="K116">
            <v>5933</v>
          </cell>
          <cell r="L116">
            <v>3120</v>
          </cell>
          <cell r="M116">
            <v>1871</v>
          </cell>
          <cell r="N116">
            <v>1631</v>
          </cell>
          <cell r="O116">
            <v>2398</v>
          </cell>
          <cell r="P116">
            <v>3957</v>
          </cell>
          <cell r="Q116">
            <v>3321</v>
          </cell>
          <cell r="R116">
            <v>4357</v>
          </cell>
          <cell r="S116">
            <v>5892</v>
          </cell>
          <cell r="T116">
            <v>4438</v>
          </cell>
          <cell r="U116">
            <v>4345</v>
          </cell>
          <cell r="V116">
            <v>5760</v>
          </cell>
          <cell r="W116">
            <v>3416</v>
          </cell>
        </row>
        <row r="117">
          <cell r="A117" t="str">
            <v>Lég.frais/melon/fraise maraî.pl.air</v>
          </cell>
          <cell r="B117">
            <v>9813</v>
          </cell>
          <cell r="C117">
            <v>11144</v>
          </cell>
          <cell r="D117">
            <v>14864</v>
          </cell>
          <cell r="E117">
            <v>11833</v>
          </cell>
          <cell r="F117">
            <v>8361</v>
          </cell>
          <cell r="G117">
            <v>11385</v>
          </cell>
          <cell r="H117">
            <v>8514</v>
          </cell>
          <cell r="I117">
            <v>10275</v>
          </cell>
          <cell r="J117">
            <v>8789</v>
          </cell>
          <cell r="K117">
            <v>13704</v>
          </cell>
          <cell r="L117">
            <v>9901</v>
          </cell>
          <cell r="M117">
            <v>8695</v>
          </cell>
          <cell r="N117">
            <v>10914</v>
          </cell>
          <cell r="O117">
            <v>8708</v>
          </cell>
          <cell r="P117">
            <v>7890</v>
          </cell>
          <cell r="Q117">
            <v>8162</v>
          </cell>
          <cell r="R117">
            <v>10190</v>
          </cell>
          <cell r="S117">
            <v>11227</v>
          </cell>
          <cell r="T117">
            <v>9830</v>
          </cell>
          <cell r="U117">
            <v>8279</v>
          </cell>
          <cell r="V117">
            <v>10975</v>
          </cell>
          <cell r="W117">
            <v>11840</v>
          </cell>
        </row>
        <row r="118">
          <cell r="A118" t="str">
            <v>Lég.frais/melon/fraise sous serre</v>
          </cell>
          <cell r="B118">
            <v>84439</v>
          </cell>
          <cell r="C118">
            <v>95894</v>
          </cell>
          <cell r="D118">
            <v>127902</v>
          </cell>
          <cell r="E118">
            <v>101818</v>
          </cell>
          <cell r="F118">
            <v>71948</v>
          </cell>
          <cell r="G118">
            <v>97964</v>
          </cell>
          <cell r="H118">
            <v>73264</v>
          </cell>
          <cell r="I118">
            <v>88417</v>
          </cell>
          <cell r="J118">
            <v>75626</v>
          </cell>
          <cell r="K118">
            <v>117919</v>
          </cell>
          <cell r="L118">
            <v>85200</v>
          </cell>
          <cell r="M118">
            <v>74816</v>
          </cell>
          <cell r="N118">
            <v>93910</v>
          </cell>
          <cell r="O118">
            <v>74931</v>
          </cell>
          <cell r="P118">
            <v>67896</v>
          </cell>
          <cell r="Q118">
            <v>70235</v>
          </cell>
          <cell r="R118">
            <v>87685</v>
          </cell>
          <cell r="S118">
            <v>96603</v>
          </cell>
          <cell r="T118">
            <v>84585</v>
          </cell>
          <cell r="U118">
            <v>71241</v>
          </cell>
          <cell r="V118">
            <v>94440</v>
          </cell>
          <cell r="W118">
            <v>101880</v>
          </cell>
        </row>
        <row r="119">
          <cell r="A119" t="str">
            <v>Fleurs/pl.ornem.pl.air (sf pepinières)</v>
          </cell>
          <cell r="B119">
            <v>75573</v>
          </cell>
          <cell r="C119">
            <v>68771</v>
          </cell>
          <cell r="D119">
            <v>64211</v>
          </cell>
          <cell r="E119">
            <v>58196</v>
          </cell>
          <cell r="F119">
            <v>60996</v>
          </cell>
          <cell r="G119">
            <v>63320</v>
          </cell>
          <cell r="H119">
            <v>62639</v>
          </cell>
          <cell r="I119">
            <v>59935</v>
          </cell>
          <cell r="J119">
            <v>71698</v>
          </cell>
          <cell r="K119">
            <v>65550</v>
          </cell>
          <cell r="L119">
            <v>78730</v>
          </cell>
          <cell r="M119">
            <v>65603</v>
          </cell>
          <cell r="N119">
            <v>84610</v>
          </cell>
          <cell r="O119">
            <v>56218</v>
          </cell>
          <cell r="P119">
            <v>80143</v>
          </cell>
          <cell r="Q119">
            <v>65254</v>
          </cell>
          <cell r="R119">
            <v>61680</v>
          </cell>
          <cell r="S119">
            <v>71082</v>
          </cell>
          <cell r="T119">
            <v>73265</v>
          </cell>
          <cell r="U119">
            <v>66666</v>
          </cell>
          <cell r="V119">
            <v>75913</v>
          </cell>
          <cell r="W119">
            <v>66267</v>
          </cell>
        </row>
        <row r="120">
          <cell r="A120" t="str">
            <v>Fleurs/pl.ornem.s/verre (sf pepinières)</v>
          </cell>
          <cell r="B120">
            <v>202727</v>
          </cell>
          <cell r="C120">
            <v>184480</v>
          </cell>
          <cell r="D120">
            <v>172249</v>
          </cell>
          <cell r="E120">
            <v>156112</v>
          </cell>
          <cell r="F120">
            <v>163624</v>
          </cell>
          <cell r="G120">
            <v>169858</v>
          </cell>
          <cell r="H120">
            <v>168033</v>
          </cell>
          <cell r="I120">
            <v>160777</v>
          </cell>
          <cell r="J120">
            <v>192332</v>
          </cell>
          <cell r="K120">
            <v>175840</v>
          </cell>
          <cell r="L120">
            <v>211196</v>
          </cell>
          <cell r="M120">
            <v>175983</v>
          </cell>
          <cell r="N120">
            <v>226969</v>
          </cell>
          <cell r="O120">
            <v>150808</v>
          </cell>
          <cell r="P120">
            <v>214987</v>
          </cell>
          <cell r="Q120">
            <v>175045</v>
          </cell>
          <cell r="R120">
            <v>165459</v>
          </cell>
          <cell r="S120">
            <v>190680</v>
          </cell>
          <cell r="T120">
            <v>196538</v>
          </cell>
          <cell r="U120">
            <v>178835</v>
          </cell>
          <cell r="V120">
            <v>203639</v>
          </cell>
          <cell r="W120">
            <v>177765</v>
          </cell>
        </row>
        <row r="121">
          <cell r="A121" t="str">
            <v>Semences/plants de terres arables</v>
          </cell>
          <cell r="B121">
            <v>6970</v>
          </cell>
          <cell r="C121">
            <v>6970</v>
          </cell>
          <cell r="D121">
            <v>6970</v>
          </cell>
          <cell r="E121">
            <v>6970</v>
          </cell>
          <cell r="F121">
            <v>6970</v>
          </cell>
          <cell r="G121">
            <v>6970</v>
          </cell>
          <cell r="H121">
            <v>6970</v>
          </cell>
          <cell r="I121">
            <v>6970</v>
          </cell>
          <cell r="J121">
            <v>6970</v>
          </cell>
          <cell r="K121">
            <v>6970</v>
          </cell>
          <cell r="L121">
            <v>6970</v>
          </cell>
          <cell r="M121">
            <v>6970</v>
          </cell>
          <cell r="N121">
            <v>6970</v>
          </cell>
          <cell r="O121">
            <v>6970</v>
          </cell>
          <cell r="P121">
            <v>6970</v>
          </cell>
          <cell r="Q121">
            <v>6970</v>
          </cell>
          <cell r="R121">
            <v>6970</v>
          </cell>
          <cell r="S121">
            <v>6970</v>
          </cell>
          <cell r="T121">
            <v>6970</v>
          </cell>
          <cell r="U121">
            <v>6970</v>
          </cell>
          <cell r="V121">
            <v>6970</v>
          </cell>
          <cell r="W121">
            <v>6970</v>
          </cell>
        </row>
        <row r="122">
          <cell r="A122" t="str">
            <v>Plantes sarclées fourragères</v>
          </cell>
          <cell r="B122">
            <v>205</v>
          </cell>
          <cell r="C122">
            <v>205</v>
          </cell>
          <cell r="D122">
            <v>205</v>
          </cell>
          <cell r="E122">
            <v>205</v>
          </cell>
          <cell r="F122">
            <v>205</v>
          </cell>
          <cell r="G122">
            <v>205</v>
          </cell>
          <cell r="H122">
            <v>205</v>
          </cell>
          <cell r="I122">
            <v>205</v>
          </cell>
          <cell r="J122">
            <v>205</v>
          </cell>
          <cell r="K122">
            <v>205</v>
          </cell>
          <cell r="L122">
            <v>205</v>
          </cell>
          <cell r="M122">
            <v>205</v>
          </cell>
          <cell r="N122">
            <v>205</v>
          </cell>
          <cell r="O122">
            <v>205</v>
          </cell>
          <cell r="P122">
            <v>205</v>
          </cell>
          <cell r="Q122">
            <v>205</v>
          </cell>
          <cell r="R122">
            <v>205</v>
          </cell>
          <cell r="S122">
            <v>205</v>
          </cell>
          <cell r="T122">
            <v>205</v>
          </cell>
          <cell r="U122">
            <v>205</v>
          </cell>
          <cell r="V122">
            <v>205</v>
          </cell>
          <cell r="W122">
            <v>205</v>
          </cell>
        </row>
        <row r="123">
          <cell r="A123" t="str">
            <v>Plantes fourragères autres</v>
          </cell>
          <cell r="B123">
            <v>355</v>
          </cell>
          <cell r="C123">
            <v>355</v>
          </cell>
          <cell r="D123">
            <v>355</v>
          </cell>
          <cell r="E123">
            <v>355</v>
          </cell>
          <cell r="F123">
            <v>355</v>
          </cell>
          <cell r="G123">
            <v>355</v>
          </cell>
          <cell r="H123">
            <v>355</v>
          </cell>
          <cell r="I123">
            <v>355</v>
          </cell>
          <cell r="J123">
            <v>355</v>
          </cell>
          <cell r="K123">
            <v>355</v>
          </cell>
          <cell r="L123">
            <v>355</v>
          </cell>
          <cell r="M123">
            <v>355</v>
          </cell>
          <cell r="N123">
            <v>355</v>
          </cell>
          <cell r="O123">
            <v>355</v>
          </cell>
          <cell r="P123">
            <v>355</v>
          </cell>
          <cell r="Q123">
            <v>355</v>
          </cell>
          <cell r="R123">
            <v>355</v>
          </cell>
          <cell r="S123">
            <v>355</v>
          </cell>
          <cell r="T123">
            <v>355</v>
          </cell>
          <cell r="U123">
            <v>355</v>
          </cell>
          <cell r="V123">
            <v>355</v>
          </cell>
          <cell r="W123">
            <v>355</v>
          </cell>
        </row>
        <row r="124">
          <cell r="A124" t="str">
            <v>Prairies perm. &amp; pâtur. (sf pauvres)</v>
          </cell>
          <cell r="B124">
            <v>205</v>
          </cell>
          <cell r="C124">
            <v>205</v>
          </cell>
          <cell r="D124">
            <v>205</v>
          </cell>
          <cell r="E124">
            <v>205</v>
          </cell>
          <cell r="F124">
            <v>205</v>
          </cell>
          <cell r="G124">
            <v>205</v>
          </cell>
          <cell r="H124">
            <v>205</v>
          </cell>
          <cell r="I124">
            <v>205</v>
          </cell>
          <cell r="J124">
            <v>205</v>
          </cell>
          <cell r="K124">
            <v>205</v>
          </cell>
          <cell r="L124">
            <v>205</v>
          </cell>
          <cell r="M124">
            <v>205</v>
          </cell>
          <cell r="N124">
            <v>205</v>
          </cell>
          <cell r="O124">
            <v>205</v>
          </cell>
          <cell r="P124">
            <v>205</v>
          </cell>
          <cell r="Q124">
            <v>205</v>
          </cell>
          <cell r="R124">
            <v>205</v>
          </cell>
          <cell r="S124">
            <v>205</v>
          </cell>
          <cell r="T124">
            <v>205</v>
          </cell>
          <cell r="U124">
            <v>205</v>
          </cell>
          <cell r="V124">
            <v>205</v>
          </cell>
          <cell r="W124">
            <v>205</v>
          </cell>
        </row>
        <row r="125">
          <cell r="A125" t="str">
            <v>Pâturages pauvres</v>
          </cell>
          <cell r="B125">
            <v>85</v>
          </cell>
          <cell r="C125">
            <v>85</v>
          </cell>
          <cell r="D125">
            <v>85</v>
          </cell>
          <cell r="E125">
            <v>85</v>
          </cell>
          <cell r="F125">
            <v>85</v>
          </cell>
          <cell r="G125">
            <v>85</v>
          </cell>
          <cell r="H125">
            <v>85</v>
          </cell>
          <cell r="I125">
            <v>85</v>
          </cell>
          <cell r="J125">
            <v>85</v>
          </cell>
          <cell r="K125">
            <v>85</v>
          </cell>
          <cell r="L125">
            <v>85</v>
          </cell>
          <cell r="M125">
            <v>85</v>
          </cell>
          <cell r="N125">
            <v>85</v>
          </cell>
          <cell r="O125">
            <v>85</v>
          </cell>
          <cell r="P125">
            <v>85</v>
          </cell>
          <cell r="Q125">
            <v>85</v>
          </cell>
          <cell r="R125">
            <v>85</v>
          </cell>
          <cell r="S125">
            <v>85</v>
          </cell>
          <cell r="T125">
            <v>85</v>
          </cell>
          <cell r="U125">
            <v>85</v>
          </cell>
          <cell r="V125">
            <v>85</v>
          </cell>
          <cell r="W125">
            <v>85</v>
          </cell>
        </row>
        <row r="126">
          <cell r="A126" t="str">
            <v>Jachère non aidée</v>
          </cell>
          <cell r="B126">
            <v>170</v>
          </cell>
          <cell r="C126">
            <v>170</v>
          </cell>
          <cell r="D126">
            <v>170</v>
          </cell>
          <cell r="E126">
            <v>170</v>
          </cell>
          <cell r="F126">
            <v>170</v>
          </cell>
          <cell r="G126">
            <v>170</v>
          </cell>
          <cell r="H126">
            <v>170</v>
          </cell>
          <cell r="I126">
            <v>170</v>
          </cell>
          <cell r="J126">
            <v>170</v>
          </cell>
          <cell r="K126">
            <v>170</v>
          </cell>
          <cell r="L126">
            <v>170</v>
          </cell>
          <cell r="M126">
            <v>170</v>
          </cell>
          <cell r="N126">
            <v>170</v>
          </cell>
          <cell r="O126">
            <v>170</v>
          </cell>
          <cell r="P126">
            <v>170</v>
          </cell>
          <cell r="Q126">
            <v>170</v>
          </cell>
          <cell r="R126">
            <v>170</v>
          </cell>
          <cell r="S126">
            <v>170</v>
          </cell>
          <cell r="T126">
            <v>170</v>
          </cell>
          <cell r="U126">
            <v>170</v>
          </cell>
          <cell r="V126">
            <v>170</v>
          </cell>
          <cell r="W126">
            <v>170</v>
          </cell>
        </row>
        <row r="127">
          <cell r="A127" t="str">
            <v>Jachère aidée</v>
          </cell>
          <cell r="B127">
            <v>390</v>
          </cell>
          <cell r="C127">
            <v>384</v>
          </cell>
          <cell r="D127">
            <v>410</v>
          </cell>
          <cell r="E127">
            <v>397</v>
          </cell>
          <cell r="F127">
            <v>352</v>
          </cell>
          <cell r="G127">
            <v>371</v>
          </cell>
          <cell r="H127">
            <v>333</v>
          </cell>
          <cell r="I127">
            <v>403</v>
          </cell>
          <cell r="J127">
            <v>326</v>
          </cell>
          <cell r="K127">
            <v>403</v>
          </cell>
          <cell r="L127">
            <v>288</v>
          </cell>
          <cell r="M127">
            <v>320</v>
          </cell>
          <cell r="N127">
            <v>333</v>
          </cell>
          <cell r="O127">
            <v>339</v>
          </cell>
          <cell r="P127">
            <v>378</v>
          </cell>
          <cell r="Q127">
            <v>314</v>
          </cell>
          <cell r="R127">
            <v>218</v>
          </cell>
          <cell r="S127">
            <v>326</v>
          </cell>
          <cell r="T127">
            <v>262</v>
          </cell>
          <cell r="U127">
            <v>237</v>
          </cell>
          <cell r="V127">
            <v>262</v>
          </cell>
          <cell r="W127">
            <v>294</v>
          </cell>
        </row>
        <row r="128">
          <cell r="A128" t="str">
            <v>Jardins familiaux</v>
          </cell>
          <cell r="B128">
            <v>3450</v>
          </cell>
          <cell r="C128">
            <v>3450</v>
          </cell>
          <cell r="D128">
            <v>3450</v>
          </cell>
          <cell r="E128">
            <v>3450</v>
          </cell>
          <cell r="F128">
            <v>3450</v>
          </cell>
          <cell r="G128">
            <v>3450</v>
          </cell>
          <cell r="H128">
            <v>3450</v>
          </cell>
          <cell r="I128">
            <v>3450</v>
          </cell>
          <cell r="J128">
            <v>3450</v>
          </cell>
          <cell r="K128">
            <v>3450</v>
          </cell>
          <cell r="L128">
            <v>3450</v>
          </cell>
          <cell r="M128">
            <v>3450</v>
          </cell>
          <cell r="N128">
            <v>3450</v>
          </cell>
          <cell r="O128">
            <v>3450</v>
          </cell>
          <cell r="P128">
            <v>3450</v>
          </cell>
          <cell r="Q128">
            <v>3450</v>
          </cell>
          <cell r="R128">
            <v>3450</v>
          </cell>
          <cell r="S128">
            <v>3450</v>
          </cell>
          <cell r="T128">
            <v>3450</v>
          </cell>
          <cell r="U128">
            <v>3450</v>
          </cell>
          <cell r="V128">
            <v>3450</v>
          </cell>
          <cell r="W128">
            <v>3450</v>
          </cell>
        </row>
        <row r="129">
          <cell r="A129" t="str">
            <v>Plantations arbres fruitiers &amp; baies</v>
          </cell>
          <cell r="B129">
            <v>8004</v>
          </cell>
          <cell r="C129">
            <v>3714</v>
          </cell>
          <cell r="D129">
            <v>6849</v>
          </cell>
          <cell r="E129">
            <v>1911</v>
          </cell>
          <cell r="F129">
            <v>8506</v>
          </cell>
          <cell r="G129">
            <v>1593</v>
          </cell>
          <cell r="H129">
            <v>4837</v>
          </cell>
          <cell r="I129">
            <v>5995</v>
          </cell>
          <cell r="J129">
            <v>1961</v>
          </cell>
          <cell r="K129">
            <v>4502</v>
          </cell>
          <cell r="L129">
            <v>2404</v>
          </cell>
          <cell r="M129">
            <v>4784</v>
          </cell>
          <cell r="N129">
            <v>2327</v>
          </cell>
          <cell r="O129">
            <v>6867</v>
          </cell>
          <cell r="P129">
            <v>5403</v>
          </cell>
          <cell r="Q129">
            <v>3673</v>
          </cell>
          <cell r="R129">
            <v>2035</v>
          </cell>
          <cell r="S129">
            <v>3554</v>
          </cell>
          <cell r="T129">
            <v>3295</v>
          </cell>
          <cell r="U129">
            <v>6091</v>
          </cell>
          <cell r="V129">
            <v>5384</v>
          </cell>
          <cell r="W129">
            <v>2459</v>
          </cell>
        </row>
        <row r="130">
          <cell r="A130" t="str">
            <v>Agrumeraies</v>
          </cell>
          <cell r="V130">
            <v>3049</v>
          </cell>
          <cell r="W130">
            <v>2146</v>
          </cell>
        </row>
        <row r="131">
          <cell r="A131" t="str">
            <v>Oliveraies</v>
          </cell>
          <cell r="Q131">
            <v>1555</v>
          </cell>
          <cell r="S131">
            <v>1351</v>
          </cell>
          <cell r="U131">
            <v>1440</v>
          </cell>
          <cell r="V131">
            <v>1691</v>
          </cell>
          <cell r="W131">
            <v>1507</v>
          </cell>
        </row>
        <row r="132">
          <cell r="A132" t="str">
            <v>Vignes vin de qualité</v>
          </cell>
          <cell r="B132">
            <v>30266</v>
          </cell>
          <cell r="C132">
            <v>31769</v>
          </cell>
          <cell r="D132">
            <v>22161</v>
          </cell>
          <cell r="E132">
            <v>1855</v>
          </cell>
          <cell r="F132">
            <v>7441</v>
          </cell>
          <cell r="G132">
            <v>1855</v>
          </cell>
          <cell r="H132">
            <v>10371</v>
          </cell>
          <cell r="I132">
            <v>1855</v>
          </cell>
          <cell r="J132">
            <v>5455</v>
          </cell>
          <cell r="K132">
            <v>10401</v>
          </cell>
          <cell r="L132">
            <v>9738</v>
          </cell>
          <cell r="M132">
            <v>3689</v>
          </cell>
          <cell r="N132">
            <v>1855</v>
          </cell>
          <cell r="O132">
            <v>2546</v>
          </cell>
          <cell r="P132">
            <v>3813</v>
          </cell>
          <cell r="Q132">
            <v>2667</v>
          </cell>
          <cell r="R132">
            <v>1855</v>
          </cell>
          <cell r="S132">
            <v>7033</v>
          </cell>
          <cell r="T132">
            <v>2248</v>
          </cell>
          <cell r="U132">
            <v>3447</v>
          </cell>
          <cell r="V132">
            <v>2997</v>
          </cell>
          <cell r="W132">
            <v>1928</v>
          </cell>
        </row>
        <row r="133">
          <cell r="A133" t="str">
            <v>Vignes autres vins</v>
          </cell>
          <cell r="B133">
            <v>819</v>
          </cell>
          <cell r="C133">
            <v>903</v>
          </cell>
          <cell r="D133">
            <v>935</v>
          </cell>
          <cell r="E133">
            <v>939</v>
          </cell>
          <cell r="F133">
            <v>2111</v>
          </cell>
          <cell r="G133">
            <v>939</v>
          </cell>
          <cell r="H133">
            <v>3405</v>
          </cell>
          <cell r="I133">
            <v>939</v>
          </cell>
          <cell r="J133">
            <v>1221</v>
          </cell>
          <cell r="K133">
            <v>2200</v>
          </cell>
          <cell r="L133">
            <v>2302</v>
          </cell>
          <cell r="M133">
            <v>1574</v>
          </cell>
          <cell r="N133">
            <v>939</v>
          </cell>
          <cell r="O133">
            <v>3251</v>
          </cell>
          <cell r="P133">
            <v>1401</v>
          </cell>
          <cell r="Q133">
            <v>1605</v>
          </cell>
          <cell r="R133">
            <v>656</v>
          </cell>
          <cell r="S133">
            <v>1829</v>
          </cell>
          <cell r="T133">
            <v>1929</v>
          </cell>
          <cell r="U133">
            <v>2225</v>
          </cell>
          <cell r="V133">
            <v>2365</v>
          </cell>
          <cell r="W133">
            <v>2555</v>
          </cell>
        </row>
        <row r="134">
          <cell r="A134" t="str">
            <v>Vignes raisin de table</v>
          </cell>
          <cell r="F134">
            <v>4520</v>
          </cell>
          <cell r="H134">
            <v>4520</v>
          </cell>
          <cell r="K134">
            <v>4574</v>
          </cell>
          <cell r="M134">
            <v>4747</v>
          </cell>
          <cell r="O134">
            <v>4294</v>
          </cell>
          <cell r="P134">
            <v>4810</v>
          </cell>
          <cell r="Q134">
            <v>3799</v>
          </cell>
          <cell r="R134">
            <v>4520</v>
          </cell>
          <cell r="S134">
            <v>4221</v>
          </cell>
          <cell r="T134">
            <v>4520</v>
          </cell>
          <cell r="U134">
            <v>5111</v>
          </cell>
          <cell r="V134">
            <v>4630</v>
          </cell>
          <cell r="W134">
            <v>4294</v>
          </cell>
        </row>
        <row r="135">
          <cell r="A135" t="str">
            <v>Pépinières</v>
          </cell>
          <cell r="B135">
            <v>27307</v>
          </cell>
          <cell r="C135">
            <v>19427</v>
          </cell>
          <cell r="D135">
            <v>22185</v>
          </cell>
          <cell r="E135">
            <v>23321</v>
          </cell>
          <cell r="F135">
            <v>24382</v>
          </cell>
          <cell r="G135">
            <v>23478</v>
          </cell>
          <cell r="H135">
            <v>25828</v>
          </cell>
          <cell r="I135">
            <v>22329</v>
          </cell>
          <cell r="J135">
            <v>25459</v>
          </cell>
          <cell r="K135">
            <v>25445</v>
          </cell>
          <cell r="L135">
            <v>23516</v>
          </cell>
          <cell r="M135">
            <v>23814</v>
          </cell>
          <cell r="N135">
            <v>28130</v>
          </cell>
          <cell r="O135">
            <v>26790</v>
          </cell>
          <cell r="P135">
            <v>21996</v>
          </cell>
          <cell r="Q135">
            <v>22936</v>
          </cell>
          <cell r="R135">
            <v>22176</v>
          </cell>
          <cell r="S135">
            <v>25609</v>
          </cell>
          <cell r="T135">
            <v>24627</v>
          </cell>
          <cell r="U135">
            <v>17334</v>
          </cell>
          <cell r="V135">
            <v>24542</v>
          </cell>
          <cell r="W135">
            <v>24031</v>
          </cell>
        </row>
        <row r="136">
          <cell r="A136" t="str">
            <v>Autres cultures permanentes</v>
          </cell>
          <cell r="B136">
            <v>1360</v>
          </cell>
          <cell r="C136">
            <v>1360</v>
          </cell>
          <cell r="D136">
            <v>1360</v>
          </cell>
          <cell r="E136">
            <v>1360</v>
          </cell>
          <cell r="F136">
            <v>1360</v>
          </cell>
          <cell r="G136">
            <v>1360</v>
          </cell>
          <cell r="H136">
            <v>1360</v>
          </cell>
          <cell r="I136">
            <v>1360</v>
          </cell>
          <cell r="J136">
            <v>1360</v>
          </cell>
          <cell r="K136">
            <v>1360</v>
          </cell>
          <cell r="L136">
            <v>1360</v>
          </cell>
          <cell r="M136">
            <v>1360</v>
          </cell>
          <cell r="N136">
            <v>1360</v>
          </cell>
          <cell r="O136">
            <v>1360</v>
          </cell>
          <cell r="P136">
            <v>1360</v>
          </cell>
          <cell r="Q136">
            <v>1360</v>
          </cell>
          <cell r="R136">
            <v>1360</v>
          </cell>
          <cell r="S136">
            <v>1360</v>
          </cell>
          <cell r="T136">
            <v>1360</v>
          </cell>
          <cell r="U136">
            <v>1360</v>
          </cell>
          <cell r="V136">
            <v>1360</v>
          </cell>
          <cell r="W136">
            <v>1360</v>
          </cell>
        </row>
        <row r="137">
          <cell r="A137" t="str">
            <v>Champignons (par 100m2)</v>
          </cell>
          <cell r="B137">
            <v>4215</v>
          </cell>
          <cell r="C137">
            <v>4215</v>
          </cell>
          <cell r="D137">
            <v>4215</v>
          </cell>
          <cell r="E137">
            <v>4215</v>
          </cell>
          <cell r="F137">
            <v>4215</v>
          </cell>
          <cell r="G137">
            <v>4215</v>
          </cell>
          <cell r="H137">
            <v>4215</v>
          </cell>
          <cell r="I137">
            <v>4215</v>
          </cell>
          <cell r="J137">
            <v>4215</v>
          </cell>
          <cell r="K137">
            <v>4215</v>
          </cell>
          <cell r="L137">
            <v>4215</v>
          </cell>
          <cell r="M137">
            <v>4215</v>
          </cell>
          <cell r="N137">
            <v>4215</v>
          </cell>
          <cell r="O137">
            <v>4215</v>
          </cell>
          <cell r="P137">
            <v>4215</v>
          </cell>
          <cell r="Q137">
            <v>4215</v>
          </cell>
          <cell r="R137">
            <v>4215</v>
          </cell>
          <cell r="S137">
            <v>4215</v>
          </cell>
          <cell r="T137">
            <v>4215</v>
          </cell>
          <cell r="U137">
            <v>4215</v>
          </cell>
          <cell r="V137">
            <v>4215</v>
          </cell>
          <cell r="W137">
            <v>4215</v>
          </cell>
        </row>
        <row r="143">
          <cell r="B143">
            <v>11</v>
          </cell>
          <cell r="C143">
            <v>21</v>
          </cell>
          <cell r="D143">
            <v>22</v>
          </cell>
          <cell r="E143">
            <v>23</v>
          </cell>
          <cell r="F143">
            <v>24</v>
          </cell>
          <cell r="G143">
            <v>25</v>
          </cell>
          <cell r="H143">
            <v>26</v>
          </cell>
          <cell r="I143">
            <v>31</v>
          </cell>
          <cell r="J143">
            <v>41</v>
          </cell>
          <cell r="K143">
            <v>42</v>
          </cell>
          <cell r="L143">
            <v>43</v>
          </cell>
          <cell r="M143">
            <v>52</v>
          </cell>
          <cell r="N143">
            <v>53</v>
          </cell>
          <cell r="O143">
            <v>54</v>
          </cell>
          <cell r="P143">
            <v>72</v>
          </cell>
          <cell r="Q143">
            <v>73</v>
          </cell>
          <cell r="R143">
            <v>74</v>
          </cell>
          <cell r="S143">
            <v>82</v>
          </cell>
          <cell r="T143">
            <v>83</v>
          </cell>
          <cell r="U143">
            <v>91</v>
          </cell>
          <cell r="V143">
            <v>93</v>
          </cell>
          <cell r="W143">
            <v>94</v>
          </cell>
        </row>
        <row r="144">
          <cell r="Y144">
            <v>0</v>
          </cell>
        </row>
        <row r="145">
          <cell r="B145">
            <v>171</v>
          </cell>
          <cell r="C145">
            <v>164</v>
          </cell>
          <cell r="D145">
            <v>173</v>
          </cell>
          <cell r="E145">
            <v>166</v>
          </cell>
          <cell r="F145">
            <v>165</v>
          </cell>
          <cell r="G145">
            <v>166</v>
          </cell>
          <cell r="H145">
            <v>172</v>
          </cell>
          <cell r="I145">
            <v>170</v>
          </cell>
          <cell r="J145">
            <v>170</v>
          </cell>
          <cell r="K145">
            <v>176</v>
          </cell>
          <cell r="L145">
            <v>167</v>
          </cell>
          <cell r="M145">
            <v>170</v>
          </cell>
          <cell r="N145">
            <v>186</v>
          </cell>
          <cell r="O145">
            <v>156</v>
          </cell>
          <cell r="P145">
            <v>166</v>
          </cell>
          <cell r="Q145">
            <v>168</v>
          </cell>
          <cell r="R145">
            <v>166</v>
          </cell>
          <cell r="S145">
            <v>171</v>
          </cell>
          <cell r="T145">
            <v>170</v>
          </cell>
          <cell r="U145">
            <v>164</v>
          </cell>
          <cell r="V145">
            <v>166</v>
          </cell>
          <cell r="W145">
            <v>250</v>
          </cell>
          <cell r="Y145">
            <v>1</v>
          </cell>
          <cell r="Z145" t="str">
            <v>J/01</v>
          </cell>
          <cell r="AA145">
            <v>87</v>
          </cell>
        </row>
        <row r="146">
          <cell r="B146">
            <v>144</v>
          </cell>
          <cell r="C146">
            <v>147</v>
          </cell>
          <cell r="D146">
            <v>151</v>
          </cell>
          <cell r="E146">
            <v>147</v>
          </cell>
          <cell r="F146">
            <v>151</v>
          </cell>
          <cell r="G146">
            <v>147</v>
          </cell>
          <cell r="H146">
            <v>150</v>
          </cell>
          <cell r="I146">
            <v>155</v>
          </cell>
          <cell r="J146">
            <v>151</v>
          </cell>
          <cell r="K146">
            <v>149</v>
          </cell>
          <cell r="L146">
            <v>148</v>
          </cell>
          <cell r="M146">
            <v>151</v>
          </cell>
          <cell r="N146">
            <v>149</v>
          </cell>
          <cell r="O146">
            <v>153</v>
          </cell>
          <cell r="P146">
            <v>152</v>
          </cell>
          <cell r="Q146">
            <v>152</v>
          </cell>
          <cell r="R146">
            <v>152</v>
          </cell>
          <cell r="S146">
            <v>150</v>
          </cell>
          <cell r="T146">
            <v>148</v>
          </cell>
          <cell r="U146">
            <v>150</v>
          </cell>
          <cell r="V146">
            <v>156</v>
          </cell>
          <cell r="W146">
            <v>151</v>
          </cell>
          <cell r="Y146">
            <v>2</v>
          </cell>
          <cell r="Z146" t="str">
            <v>J/02</v>
          </cell>
          <cell r="AA146">
            <v>117</v>
          </cell>
        </row>
        <row r="147">
          <cell r="B147">
            <v>318</v>
          </cell>
          <cell r="C147">
            <v>333</v>
          </cell>
          <cell r="D147">
            <v>319</v>
          </cell>
          <cell r="E147">
            <v>321</v>
          </cell>
          <cell r="F147">
            <v>334</v>
          </cell>
          <cell r="G147">
            <v>325</v>
          </cell>
          <cell r="H147">
            <v>325</v>
          </cell>
          <cell r="I147">
            <v>338</v>
          </cell>
          <cell r="J147">
            <v>338</v>
          </cell>
          <cell r="K147">
            <v>331</v>
          </cell>
          <cell r="L147">
            <v>311</v>
          </cell>
          <cell r="M147">
            <v>326</v>
          </cell>
          <cell r="N147">
            <v>335</v>
          </cell>
          <cell r="O147">
            <v>316</v>
          </cell>
          <cell r="P147">
            <v>336</v>
          </cell>
          <cell r="Q147">
            <v>327</v>
          </cell>
          <cell r="R147">
            <v>356</v>
          </cell>
          <cell r="S147">
            <v>330</v>
          </cell>
          <cell r="T147">
            <v>325</v>
          </cell>
          <cell r="U147">
            <v>353</v>
          </cell>
          <cell r="V147">
            <v>364</v>
          </cell>
          <cell r="W147">
            <v>337</v>
          </cell>
          <cell r="Y147">
            <v>3</v>
          </cell>
          <cell r="Z147" t="str">
            <v>J/03</v>
          </cell>
          <cell r="AA147">
            <v>132</v>
          </cell>
        </row>
        <row r="148">
          <cell r="B148">
            <v>201</v>
          </cell>
          <cell r="C148">
            <v>212</v>
          </cell>
          <cell r="D148">
            <v>201</v>
          </cell>
          <cell r="E148">
            <v>202</v>
          </cell>
          <cell r="F148">
            <v>213</v>
          </cell>
          <cell r="G148">
            <v>206</v>
          </cell>
          <cell r="H148">
            <v>206</v>
          </cell>
          <cell r="I148">
            <v>216</v>
          </cell>
          <cell r="J148">
            <v>216</v>
          </cell>
          <cell r="K148">
            <v>211</v>
          </cell>
          <cell r="L148">
            <v>194</v>
          </cell>
          <cell r="M148">
            <v>207</v>
          </cell>
          <cell r="N148">
            <v>213</v>
          </cell>
          <cell r="O148">
            <v>198</v>
          </cell>
          <cell r="P148">
            <v>214</v>
          </cell>
          <cell r="Q148">
            <v>207</v>
          </cell>
          <cell r="R148">
            <v>230</v>
          </cell>
          <cell r="S148">
            <v>210</v>
          </cell>
          <cell r="T148">
            <v>205</v>
          </cell>
          <cell r="U148">
            <v>228</v>
          </cell>
          <cell r="V148">
            <v>232</v>
          </cell>
          <cell r="W148">
            <v>216</v>
          </cell>
          <cell r="Y148">
            <v>4</v>
          </cell>
          <cell r="Z148" t="str">
            <v>J/04</v>
          </cell>
          <cell r="AA148">
            <v>105</v>
          </cell>
        </row>
        <row r="149">
          <cell r="B149">
            <v>250</v>
          </cell>
          <cell r="C149">
            <v>248</v>
          </cell>
          <cell r="D149">
            <v>254</v>
          </cell>
          <cell r="E149">
            <v>251</v>
          </cell>
          <cell r="F149">
            <v>241</v>
          </cell>
          <cell r="G149">
            <v>246</v>
          </cell>
          <cell r="H149">
            <v>255</v>
          </cell>
          <cell r="I149">
            <v>270</v>
          </cell>
          <cell r="J149">
            <v>258</v>
          </cell>
          <cell r="K149">
            <v>262</v>
          </cell>
          <cell r="L149">
            <v>252</v>
          </cell>
          <cell r="M149">
            <v>247</v>
          </cell>
          <cell r="N149">
            <v>267</v>
          </cell>
          <cell r="O149">
            <v>242</v>
          </cell>
          <cell r="P149">
            <v>234</v>
          </cell>
          <cell r="Q149">
            <v>249</v>
          </cell>
          <cell r="R149">
            <v>255</v>
          </cell>
          <cell r="S149">
            <v>251</v>
          </cell>
          <cell r="T149">
            <v>263</v>
          </cell>
          <cell r="U149">
            <v>287</v>
          </cell>
          <cell r="V149">
            <v>289</v>
          </cell>
          <cell r="W149">
            <v>196</v>
          </cell>
          <cell r="Y149">
            <v>5</v>
          </cell>
          <cell r="Z149" t="str">
            <v>J/05</v>
          </cell>
          <cell r="AA149">
            <v>128</v>
          </cell>
        </row>
        <row r="150">
          <cell r="B150">
            <v>236</v>
          </cell>
          <cell r="C150">
            <v>232</v>
          </cell>
          <cell r="D150">
            <v>222</v>
          </cell>
          <cell r="E150">
            <v>223</v>
          </cell>
          <cell r="F150">
            <v>231</v>
          </cell>
          <cell r="G150">
            <v>210</v>
          </cell>
          <cell r="H150">
            <v>223</v>
          </cell>
          <cell r="I150">
            <v>229</v>
          </cell>
          <cell r="J150">
            <v>235</v>
          </cell>
          <cell r="K150">
            <v>220</v>
          </cell>
          <cell r="L150">
            <v>221</v>
          </cell>
          <cell r="M150">
            <v>218</v>
          </cell>
          <cell r="N150">
            <v>231</v>
          </cell>
          <cell r="O150">
            <v>250</v>
          </cell>
          <cell r="P150">
            <v>236</v>
          </cell>
          <cell r="Q150">
            <v>199</v>
          </cell>
          <cell r="R150">
            <v>225</v>
          </cell>
          <cell r="S150">
            <v>223</v>
          </cell>
          <cell r="T150">
            <v>225</v>
          </cell>
          <cell r="U150">
            <v>215</v>
          </cell>
          <cell r="V150">
            <v>215</v>
          </cell>
          <cell r="W150">
            <v>239</v>
          </cell>
          <cell r="Y150">
            <v>6</v>
          </cell>
          <cell r="Z150" t="str">
            <v>J/06</v>
          </cell>
          <cell r="AA150">
            <v>107</v>
          </cell>
        </row>
        <row r="151">
          <cell r="B151">
            <v>991</v>
          </cell>
          <cell r="C151">
            <v>887</v>
          </cell>
          <cell r="D151">
            <v>1003</v>
          </cell>
          <cell r="E151">
            <v>778</v>
          </cell>
          <cell r="F151">
            <v>830</v>
          </cell>
          <cell r="G151">
            <v>821</v>
          </cell>
          <cell r="H151">
            <v>906</v>
          </cell>
          <cell r="I151">
            <v>896</v>
          </cell>
          <cell r="J151">
            <v>819</v>
          </cell>
          <cell r="K151">
            <v>980</v>
          </cell>
          <cell r="L151">
            <v>914</v>
          </cell>
          <cell r="M151">
            <v>910</v>
          </cell>
          <cell r="N151">
            <v>915</v>
          </cell>
          <cell r="O151">
            <v>795</v>
          </cell>
          <cell r="P151">
            <v>771</v>
          </cell>
          <cell r="Q151">
            <v>858</v>
          </cell>
          <cell r="R151">
            <v>828</v>
          </cell>
          <cell r="S151">
            <v>828</v>
          </cell>
          <cell r="T151">
            <v>750</v>
          </cell>
          <cell r="U151">
            <v>733</v>
          </cell>
          <cell r="V151">
            <v>674</v>
          </cell>
          <cell r="W151">
            <v>531</v>
          </cell>
          <cell r="Y151">
            <v>7</v>
          </cell>
          <cell r="Z151" t="str">
            <v>J/07</v>
          </cell>
          <cell r="AA151">
            <v>422</v>
          </cell>
        </row>
        <row r="152">
          <cell r="B152">
            <v>467</v>
          </cell>
          <cell r="C152">
            <v>437</v>
          </cell>
          <cell r="D152">
            <v>401</v>
          </cell>
          <cell r="E152">
            <v>363</v>
          </cell>
          <cell r="F152">
            <v>536</v>
          </cell>
          <cell r="G152">
            <v>347</v>
          </cell>
          <cell r="H152">
            <v>536</v>
          </cell>
          <cell r="I152">
            <v>434</v>
          </cell>
          <cell r="J152">
            <v>418</v>
          </cell>
          <cell r="K152">
            <v>382</v>
          </cell>
          <cell r="L152">
            <v>400</v>
          </cell>
          <cell r="M152">
            <v>416</v>
          </cell>
          <cell r="N152">
            <v>413</v>
          </cell>
          <cell r="O152">
            <v>504</v>
          </cell>
          <cell r="P152">
            <v>506</v>
          </cell>
          <cell r="Q152">
            <v>375</v>
          </cell>
          <cell r="R152">
            <v>522</v>
          </cell>
          <cell r="S152">
            <v>496</v>
          </cell>
          <cell r="T152">
            <v>462</v>
          </cell>
          <cell r="U152">
            <v>336</v>
          </cell>
          <cell r="V152">
            <v>350</v>
          </cell>
          <cell r="W152">
            <v>336</v>
          </cell>
          <cell r="Y152">
            <v>8</v>
          </cell>
          <cell r="Z152" t="str">
            <v>J/08</v>
          </cell>
          <cell r="AA152">
            <v>188</v>
          </cell>
        </row>
        <row r="153">
          <cell r="B153">
            <v>67</v>
          </cell>
          <cell r="C153">
            <v>60</v>
          </cell>
          <cell r="D153">
            <v>71</v>
          </cell>
          <cell r="E153">
            <v>51</v>
          </cell>
          <cell r="F153">
            <v>59</v>
          </cell>
          <cell r="G153">
            <v>52</v>
          </cell>
          <cell r="H153">
            <v>57</v>
          </cell>
          <cell r="I153">
            <v>63</v>
          </cell>
          <cell r="J153">
            <v>50</v>
          </cell>
          <cell r="K153">
            <v>52</v>
          </cell>
          <cell r="L153">
            <v>64</v>
          </cell>
          <cell r="M153">
            <v>61</v>
          </cell>
          <cell r="N153">
            <v>51</v>
          </cell>
          <cell r="O153">
            <v>54</v>
          </cell>
          <cell r="P153">
            <v>48</v>
          </cell>
          <cell r="Q153">
            <v>77</v>
          </cell>
          <cell r="R153">
            <v>49</v>
          </cell>
          <cell r="S153">
            <v>69</v>
          </cell>
          <cell r="T153">
            <v>55</v>
          </cell>
          <cell r="U153">
            <v>58</v>
          </cell>
          <cell r="V153">
            <v>54</v>
          </cell>
          <cell r="W153">
            <v>57</v>
          </cell>
          <cell r="Y153">
            <v>9</v>
          </cell>
          <cell r="Z153" t="str">
            <v>J/09a</v>
          </cell>
          <cell r="AA153">
            <v>30</v>
          </cell>
        </row>
        <row r="154">
          <cell r="B154">
            <v>15</v>
          </cell>
          <cell r="C154">
            <v>14</v>
          </cell>
          <cell r="D154">
            <v>14</v>
          </cell>
          <cell r="E154">
            <v>14</v>
          </cell>
          <cell r="F154">
            <v>13</v>
          </cell>
          <cell r="G154">
            <v>13</v>
          </cell>
          <cell r="H154">
            <v>14</v>
          </cell>
          <cell r="I154">
            <v>13</v>
          </cell>
          <cell r="J154">
            <v>14</v>
          </cell>
          <cell r="K154">
            <v>14</v>
          </cell>
          <cell r="L154">
            <v>15</v>
          </cell>
          <cell r="M154">
            <v>13</v>
          </cell>
          <cell r="N154">
            <v>14</v>
          </cell>
          <cell r="O154">
            <v>13</v>
          </cell>
          <cell r="P154">
            <v>13</v>
          </cell>
          <cell r="Q154">
            <v>13</v>
          </cell>
          <cell r="R154">
            <v>13</v>
          </cell>
          <cell r="S154">
            <v>14</v>
          </cell>
          <cell r="T154">
            <v>14</v>
          </cell>
          <cell r="U154">
            <v>14</v>
          </cell>
          <cell r="V154">
            <v>15</v>
          </cell>
          <cell r="W154">
            <v>16</v>
          </cell>
          <cell r="Y154">
            <v>10</v>
          </cell>
          <cell r="Z154" t="str">
            <v>J/09b</v>
          </cell>
          <cell r="AA154">
            <v>10</v>
          </cell>
        </row>
        <row r="155">
          <cell r="B155">
            <v>121</v>
          </cell>
          <cell r="C155">
            <v>103</v>
          </cell>
          <cell r="D155">
            <v>96</v>
          </cell>
          <cell r="E155">
            <v>114</v>
          </cell>
          <cell r="F155">
            <v>99</v>
          </cell>
          <cell r="G155">
            <v>125</v>
          </cell>
          <cell r="H155">
            <v>114</v>
          </cell>
          <cell r="I155">
            <v>114</v>
          </cell>
          <cell r="J155">
            <v>102</v>
          </cell>
          <cell r="K155">
            <v>118</v>
          </cell>
          <cell r="L155">
            <v>124</v>
          </cell>
          <cell r="M155">
            <v>102</v>
          </cell>
          <cell r="N155">
            <v>79</v>
          </cell>
          <cell r="O155">
            <v>136</v>
          </cell>
          <cell r="P155">
            <v>102</v>
          </cell>
          <cell r="Q155">
            <v>96</v>
          </cell>
          <cell r="R155">
            <v>122</v>
          </cell>
          <cell r="S155">
            <v>124</v>
          </cell>
          <cell r="T155">
            <v>109</v>
          </cell>
          <cell r="U155">
            <v>118</v>
          </cell>
          <cell r="V155">
            <v>115</v>
          </cell>
          <cell r="W155">
            <v>109</v>
          </cell>
          <cell r="Y155">
            <v>11</v>
          </cell>
          <cell r="Z155" t="str">
            <v>J/10</v>
          </cell>
          <cell r="AA155">
            <v>84</v>
          </cell>
        </row>
        <row r="156">
          <cell r="B156">
            <v>49</v>
          </cell>
          <cell r="C156">
            <v>43</v>
          </cell>
          <cell r="D156">
            <v>49</v>
          </cell>
          <cell r="E156">
            <v>50</v>
          </cell>
          <cell r="F156">
            <v>48</v>
          </cell>
          <cell r="G156">
            <v>45</v>
          </cell>
          <cell r="H156">
            <v>47</v>
          </cell>
          <cell r="I156">
            <v>41</v>
          </cell>
          <cell r="J156">
            <v>47</v>
          </cell>
          <cell r="K156">
            <v>48</v>
          </cell>
          <cell r="L156">
            <v>46</v>
          </cell>
          <cell r="M156">
            <v>51</v>
          </cell>
          <cell r="N156">
            <v>44</v>
          </cell>
          <cell r="O156">
            <v>52</v>
          </cell>
          <cell r="P156">
            <v>48</v>
          </cell>
          <cell r="Q156">
            <v>46</v>
          </cell>
          <cell r="R156">
            <v>42</v>
          </cell>
          <cell r="S156">
            <v>49</v>
          </cell>
          <cell r="T156">
            <v>45</v>
          </cell>
          <cell r="U156">
            <v>46</v>
          </cell>
          <cell r="V156">
            <v>50</v>
          </cell>
          <cell r="W156">
            <v>49</v>
          </cell>
        </row>
        <row r="157">
          <cell r="B157">
            <v>238</v>
          </cell>
          <cell r="C157">
            <v>211</v>
          </cell>
          <cell r="D157">
            <v>244</v>
          </cell>
          <cell r="E157">
            <v>248</v>
          </cell>
          <cell r="F157">
            <v>235</v>
          </cell>
          <cell r="G157">
            <v>223</v>
          </cell>
          <cell r="H157">
            <v>233</v>
          </cell>
          <cell r="I157">
            <v>204</v>
          </cell>
          <cell r="J157">
            <v>226</v>
          </cell>
          <cell r="K157">
            <v>239</v>
          </cell>
          <cell r="L157">
            <v>226</v>
          </cell>
          <cell r="M157">
            <v>250</v>
          </cell>
          <cell r="N157">
            <v>220</v>
          </cell>
          <cell r="O157">
            <v>254</v>
          </cell>
          <cell r="P157">
            <v>238</v>
          </cell>
          <cell r="Q157">
            <v>230</v>
          </cell>
          <cell r="R157">
            <v>208</v>
          </cell>
          <cell r="S157">
            <v>242</v>
          </cell>
          <cell r="T157">
            <v>220</v>
          </cell>
          <cell r="U157">
            <v>224</v>
          </cell>
          <cell r="V157">
            <v>247</v>
          </cell>
          <cell r="W157">
            <v>241</v>
          </cell>
        </row>
        <row r="158">
          <cell r="B158">
            <v>49</v>
          </cell>
          <cell r="C158">
            <v>41</v>
          </cell>
          <cell r="D158">
            <v>40</v>
          </cell>
          <cell r="E158">
            <v>40</v>
          </cell>
          <cell r="F158">
            <v>44</v>
          </cell>
          <cell r="G158">
            <v>41</v>
          </cell>
          <cell r="H158">
            <v>42</v>
          </cell>
          <cell r="I158">
            <v>41</v>
          </cell>
          <cell r="J158">
            <v>44</v>
          </cell>
          <cell r="K158">
            <v>41</v>
          </cell>
          <cell r="L158">
            <v>42</v>
          </cell>
          <cell r="M158">
            <v>42</v>
          </cell>
          <cell r="N158">
            <v>42</v>
          </cell>
          <cell r="O158">
            <v>42</v>
          </cell>
          <cell r="P158">
            <v>41</v>
          </cell>
          <cell r="Q158">
            <v>41</v>
          </cell>
          <cell r="R158">
            <v>41</v>
          </cell>
          <cell r="S158">
            <v>43</v>
          </cell>
          <cell r="T158">
            <v>43</v>
          </cell>
          <cell r="U158">
            <v>42</v>
          </cell>
          <cell r="V158">
            <v>43</v>
          </cell>
          <cell r="W158">
            <v>44</v>
          </cell>
        </row>
        <row r="159">
          <cell r="B159">
            <v>81</v>
          </cell>
          <cell r="C159">
            <v>90</v>
          </cell>
          <cell r="D159">
            <v>77</v>
          </cell>
          <cell r="E159">
            <v>82</v>
          </cell>
          <cell r="F159">
            <v>82</v>
          </cell>
          <cell r="G159">
            <v>81</v>
          </cell>
          <cell r="H159">
            <v>80</v>
          </cell>
          <cell r="I159">
            <v>85</v>
          </cell>
          <cell r="J159">
            <v>82</v>
          </cell>
          <cell r="K159">
            <v>78</v>
          </cell>
          <cell r="L159">
            <v>81</v>
          </cell>
          <cell r="M159">
            <v>84</v>
          </cell>
          <cell r="N159">
            <v>82</v>
          </cell>
          <cell r="O159">
            <v>81</v>
          </cell>
          <cell r="P159">
            <v>80</v>
          </cell>
          <cell r="Q159">
            <v>83</v>
          </cell>
          <cell r="R159">
            <v>91</v>
          </cell>
          <cell r="S159">
            <v>82</v>
          </cell>
          <cell r="T159">
            <v>77</v>
          </cell>
          <cell r="U159">
            <v>78</v>
          </cell>
          <cell r="V159">
            <v>84</v>
          </cell>
          <cell r="W159">
            <v>79</v>
          </cell>
        </row>
        <row r="160">
          <cell r="B160">
            <v>220</v>
          </cell>
          <cell r="C160">
            <v>207</v>
          </cell>
          <cell r="D160">
            <v>209</v>
          </cell>
          <cell r="E160">
            <v>212</v>
          </cell>
          <cell r="F160">
            <v>200</v>
          </cell>
          <cell r="G160">
            <v>203</v>
          </cell>
          <cell r="H160">
            <v>208</v>
          </cell>
          <cell r="I160">
            <v>208</v>
          </cell>
          <cell r="J160">
            <v>208</v>
          </cell>
          <cell r="K160">
            <v>207</v>
          </cell>
          <cell r="L160">
            <v>202</v>
          </cell>
          <cell r="M160">
            <v>207</v>
          </cell>
          <cell r="N160">
            <v>214</v>
          </cell>
          <cell r="O160">
            <v>209</v>
          </cell>
          <cell r="P160">
            <v>211</v>
          </cell>
          <cell r="Q160">
            <v>210</v>
          </cell>
          <cell r="R160">
            <v>190</v>
          </cell>
          <cell r="S160">
            <v>209</v>
          </cell>
          <cell r="T160">
            <v>199</v>
          </cell>
          <cell r="U160">
            <v>203</v>
          </cell>
          <cell r="V160">
            <v>208</v>
          </cell>
          <cell r="W160">
            <v>197</v>
          </cell>
        </row>
        <row r="161">
          <cell r="B161">
            <v>220</v>
          </cell>
          <cell r="C161">
            <v>255</v>
          </cell>
          <cell r="D161">
            <v>271</v>
          </cell>
          <cell r="E161">
            <v>239</v>
          </cell>
          <cell r="F161">
            <v>252</v>
          </cell>
          <cell r="G161">
            <v>224</v>
          </cell>
          <cell r="H161">
            <v>273</v>
          </cell>
          <cell r="I161">
            <v>262</v>
          </cell>
          <cell r="J161">
            <v>253</v>
          </cell>
          <cell r="K161">
            <v>218</v>
          </cell>
          <cell r="L161">
            <v>240</v>
          </cell>
          <cell r="M161">
            <v>252</v>
          </cell>
          <cell r="N161">
            <v>241</v>
          </cell>
          <cell r="O161">
            <v>213</v>
          </cell>
          <cell r="P161">
            <v>258</v>
          </cell>
          <cell r="Q161">
            <v>240</v>
          </cell>
          <cell r="R161">
            <v>250</v>
          </cell>
          <cell r="S161">
            <v>242</v>
          </cell>
          <cell r="T161">
            <v>226</v>
          </cell>
          <cell r="U161">
            <v>279</v>
          </cell>
          <cell r="V161">
            <v>239</v>
          </cell>
          <cell r="W161">
            <v>238</v>
          </cell>
        </row>
        <row r="162">
          <cell r="B162">
            <v>30</v>
          </cell>
          <cell r="C162">
            <v>28</v>
          </cell>
          <cell r="D162">
            <v>29</v>
          </cell>
          <cell r="E162">
            <v>27</v>
          </cell>
          <cell r="F162">
            <v>29</v>
          </cell>
          <cell r="G162">
            <v>31</v>
          </cell>
          <cell r="H162">
            <v>29</v>
          </cell>
          <cell r="I162">
            <v>29</v>
          </cell>
          <cell r="J162">
            <v>30</v>
          </cell>
          <cell r="K162">
            <v>28</v>
          </cell>
          <cell r="L162">
            <v>28</v>
          </cell>
          <cell r="M162">
            <v>29</v>
          </cell>
          <cell r="N162">
            <v>28</v>
          </cell>
          <cell r="O162">
            <v>30</v>
          </cell>
          <cell r="P162">
            <v>28</v>
          </cell>
          <cell r="Q162">
            <v>29</v>
          </cell>
          <cell r="R162">
            <v>29</v>
          </cell>
          <cell r="S162">
            <v>29</v>
          </cell>
          <cell r="T162">
            <v>29</v>
          </cell>
          <cell r="U162">
            <v>29</v>
          </cell>
          <cell r="V162">
            <v>31</v>
          </cell>
          <cell r="W162">
            <v>27</v>
          </cell>
        </row>
        <row r="163">
          <cell r="B163">
            <v>64</v>
          </cell>
          <cell r="C163">
            <v>40</v>
          </cell>
          <cell r="D163">
            <v>59</v>
          </cell>
          <cell r="E163">
            <v>55</v>
          </cell>
          <cell r="F163">
            <v>58</v>
          </cell>
          <cell r="G163">
            <v>58</v>
          </cell>
          <cell r="H163">
            <v>61</v>
          </cell>
          <cell r="I163">
            <v>63</v>
          </cell>
          <cell r="J163">
            <v>78</v>
          </cell>
          <cell r="K163">
            <v>58</v>
          </cell>
          <cell r="L163">
            <v>66</v>
          </cell>
          <cell r="M163">
            <v>57</v>
          </cell>
          <cell r="N163">
            <v>57</v>
          </cell>
          <cell r="O163">
            <v>57</v>
          </cell>
          <cell r="P163">
            <v>74</v>
          </cell>
          <cell r="Q163">
            <v>57</v>
          </cell>
          <cell r="R163">
            <v>69</v>
          </cell>
          <cell r="S163">
            <v>64</v>
          </cell>
          <cell r="T163">
            <v>65</v>
          </cell>
          <cell r="U163">
            <v>61</v>
          </cell>
          <cell r="V163">
            <v>63</v>
          </cell>
          <cell r="W163">
            <v>68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</sheetNames>
    <sheetDataSet>
      <sheetData sheetId="0" refreshError="1">
        <row r="782">
          <cell r="F782">
            <v>1237284.9279722702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2">
          <cell r="F792">
            <v>0</v>
          </cell>
        </row>
        <row r="793">
          <cell r="F793">
            <v>0</v>
          </cell>
        </row>
        <row r="799">
          <cell r="F799">
            <v>0</v>
          </cell>
        </row>
        <row r="800">
          <cell r="F80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Res_sais"/>
      <sheetName val="Ref"/>
      <sheetName val="p_Ref"/>
      <sheetName val="sim"/>
      <sheetName val="p_sim"/>
      <sheetName val="data"/>
      <sheetName val="Module1"/>
      <sheetName val="Module2"/>
      <sheetName val="Module3"/>
      <sheetName val="sim1"/>
      <sheetName val="p_sim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82">
          <cell r="F782" t="e">
            <v>#N/A</v>
          </cell>
        </row>
        <row r="788">
          <cell r="F788">
            <v>0</v>
          </cell>
        </row>
        <row r="789">
          <cell r="F789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5">
          <cell r="F805">
            <v>0</v>
          </cell>
        </row>
        <row r="811">
          <cell r="F811">
            <v>0</v>
          </cell>
        </row>
        <row r="812">
          <cell r="F812">
            <v>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nnuaire.agencebio.org/operateur/34708" TargetMode="External"/><Relationship Id="rId18" Type="http://schemas.openxmlformats.org/officeDocument/2006/relationships/hyperlink" Target="http://annuaire.agencebio.org/operateur/7404" TargetMode="External"/><Relationship Id="rId26" Type="http://schemas.openxmlformats.org/officeDocument/2006/relationships/hyperlink" Target="http://annuaire.agencebio.org/operateur/8279" TargetMode="External"/><Relationship Id="rId39" Type="http://schemas.openxmlformats.org/officeDocument/2006/relationships/hyperlink" Target="http://annuaire.agencebio.org/operateur/37320" TargetMode="External"/><Relationship Id="rId21" Type="http://schemas.openxmlformats.org/officeDocument/2006/relationships/hyperlink" Target="http://annuaire.agencebio.org/operateur/52569" TargetMode="External"/><Relationship Id="rId34" Type="http://schemas.openxmlformats.org/officeDocument/2006/relationships/hyperlink" Target="http://annuaire.agencebio.org/operateur/8583" TargetMode="External"/><Relationship Id="rId42" Type="http://schemas.openxmlformats.org/officeDocument/2006/relationships/hyperlink" Target="http://annuaire.agencebio.org/operateur/17689" TargetMode="External"/><Relationship Id="rId47" Type="http://schemas.openxmlformats.org/officeDocument/2006/relationships/hyperlink" Target="http://annuaire.agencebio.org/operateur/7996" TargetMode="External"/><Relationship Id="rId50" Type="http://schemas.openxmlformats.org/officeDocument/2006/relationships/printerSettings" Target="../printerSettings/printerSettings1.bin"/><Relationship Id="rId55" Type="http://schemas.openxmlformats.org/officeDocument/2006/relationships/control" Target="../activeX/activeX2.xml"/><Relationship Id="rId63" Type="http://schemas.openxmlformats.org/officeDocument/2006/relationships/control" Target="../activeX/activeX9.xml"/><Relationship Id="rId68" Type="http://schemas.openxmlformats.org/officeDocument/2006/relationships/control" Target="../activeX/activeX12.xml"/><Relationship Id="rId7" Type="http://schemas.openxmlformats.org/officeDocument/2006/relationships/hyperlink" Target="http://annuaire.agencebio.org/operateur/33578" TargetMode="External"/><Relationship Id="rId71" Type="http://schemas.openxmlformats.org/officeDocument/2006/relationships/control" Target="../activeX/activeX15.xml"/><Relationship Id="rId2" Type="http://schemas.openxmlformats.org/officeDocument/2006/relationships/hyperlink" Target="http://annuaire.agencebio.org/operateur/52456" TargetMode="External"/><Relationship Id="rId16" Type="http://schemas.openxmlformats.org/officeDocument/2006/relationships/hyperlink" Target="http://annuaire.agencebio.org/operateur/18186" TargetMode="External"/><Relationship Id="rId29" Type="http://schemas.openxmlformats.org/officeDocument/2006/relationships/hyperlink" Target="http://annuaire.agencebio.org/operateur/26958" TargetMode="External"/><Relationship Id="rId1" Type="http://schemas.openxmlformats.org/officeDocument/2006/relationships/hyperlink" Target="http://annuaire.agencebio.org/operateur/38870" TargetMode="External"/><Relationship Id="rId6" Type="http://schemas.openxmlformats.org/officeDocument/2006/relationships/hyperlink" Target="http://annuaire.agencebio.org/operateur/23687" TargetMode="External"/><Relationship Id="rId11" Type="http://schemas.openxmlformats.org/officeDocument/2006/relationships/hyperlink" Target="http://annuaire.agencebio.org/operateur/8219" TargetMode="External"/><Relationship Id="rId24" Type="http://schemas.openxmlformats.org/officeDocument/2006/relationships/hyperlink" Target="http://annuaire.agencebio.org/operateur/47045" TargetMode="External"/><Relationship Id="rId32" Type="http://schemas.openxmlformats.org/officeDocument/2006/relationships/hyperlink" Target="http://annuaire.agencebio.org/operateur/45067" TargetMode="External"/><Relationship Id="rId37" Type="http://schemas.openxmlformats.org/officeDocument/2006/relationships/hyperlink" Target="http://annuaire.agencebio.org/operateur/25644" TargetMode="External"/><Relationship Id="rId40" Type="http://schemas.openxmlformats.org/officeDocument/2006/relationships/hyperlink" Target="http://annuaire.agencebio.org/operateur/18185" TargetMode="External"/><Relationship Id="rId45" Type="http://schemas.openxmlformats.org/officeDocument/2006/relationships/hyperlink" Target="http://annuaire.agencebio.org/operateur/20536" TargetMode="External"/><Relationship Id="rId53" Type="http://schemas.openxmlformats.org/officeDocument/2006/relationships/control" Target="../activeX/activeX1.xml"/><Relationship Id="rId58" Type="http://schemas.openxmlformats.org/officeDocument/2006/relationships/control" Target="../activeX/activeX5.xml"/><Relationship Id="rId66" Type="http://schemas.openxmlformats.org/officeDocument/2006/relationships/control" Target="../activeX/activeX11.xml"/><Relationship Id="rId5" Type="http://schemas.openxmlformats.org/officeDocument/2006/relationships/hyperlink" Target="http://annuaire.agencebio.org/operateur/7401" TargetMode="External"/><Relationship Id="rId15" Type="http://schemas.openxmlformats.org/officeDocument/2006/relationships/hyperlink" Target="http://annuaire.agencebio.org/operateur/35129" TargetMode="External"/><Relationship Id="rId23" Type="http://schemas.openxmlformats.org/officeDocument/2006/relationships/hyperlink" Target="http://annuaire.agencebio.org/operateur/27624" TargetMode="External"/><Relationship Id="rId28" Type="http://schemas.openxmlformats.org/officeDocument/2006/relationships/hyperlink" Target="http://annuaire.agencebio.org/operateur/5114" TargetMode="External"/><Relationship Id="rId36" Type="http://schemas.openxmlformats.org/officeDocument/2006/relationships/hyperlink" Target="http://annuaire.agencebio.org/operateur/35058" TargetMode="External"/><Relationship Id="rId49" Type="http://schemas.openxmlformats.org/officeDocument/2006/relationships/hyperlink" Target="http://annuaire.agencebio.org/operateur/8320" TargetMode="External"/><Relationship Id="rId57" Type="http://schemas.openxmlformats.org/officeDocument/2006/relationships/control" Target="../activeX/activeX4.xml"/><Relationship Id="rId61" Type="http://schemas.openxmlformats.org/officeDocument/2006/relationships/control" Target="../activeX/activeX7.xml"/><Relationship Id="rId10" Type="http://schemas.openxmlformats.org/officeDocument/2006/relationships/hyperlink" Target="http://annuaire.agencebio.org/operateur/26948" TargetMode="External"/><Relationship Id="rId19" Type="http://schemas.openxmlformats.org/officeDocument/2006/relationships/hyperlink" Target="http://annuaire.agencebio.org/operateur/8454" TargetMode="External"/><Relationship Id="rId31" Type="http://schemas.openxmlformats.org/officeDocument/2006/relationships/hyperlink" Target="http://annuaire.agencebio.org/operateur/5812" TargetMode="External"/><Relationship Id="rId44" Type="http://schemas.openxmlformats.org/officeDocument/2006/relationships/hyperlink" Target="http://annuaire.agencebio.org/operateur/42866" TargetMode="External"/><Relationship Id="rId52" Type="http://schemas.openxmlformats.org/officeDocument/2006/relationships/vmlDrawing" Target="../drawings/vmlDrawing1.vml"/><Relationship Id="rId60" Type="http://schemas.openxmlformats.org/officeDocument/2006/relationships/control" Target="../activeX/activeX6.xml"/><Relationship Id="rId65" Type="http://schemas.openxmlformats.org/officeDocument/2006/relationships/control" Target="../activeX/activeX10.xml"/><Relationship Id="rId4" Type="http://schemas.openxmlformats.org/officeDocument/2006/relationships/hyperlink" Target="http://annuaire.agencebio.org/operateur/7408" TargetMode="External"/><Relationship Id="rId9" Type="http://schemas.openxmlformats.org/officeDocument/2006/relationships/hyperlink" Target="http://annuaire.agencebio.org/operateur/38181" TargetMode="External"/><Relationship Id="rId14" Type="http://schemas.openxmlformats.org/officeDocument/2006/relationships/hyperlink" Target="http://annuaire.agencebio.org/operateur/45777" TargetMode="External"/><Relationship Id="rId22" Type="http://schemas.openxmlformats.org/officeDocument/2006/relationships/hyperlink" Target="http://annuaire.agencebio.org/operateur/23543" TargetMode="External"/><Relationship Id="rId27" Type="http://schemas.openxmlformats.org/officeDocument/2006/relationships/hyperlink" Target="http://annuaire.agencebio.org/operateur/42342" TargetMode="External"/><Relationship Id="rId30" Type="http://schemas.openxmlformats.org/officeDocument/2006/relationships/hyperlink" Target="http://annuaire.agencebio.org/operateur/23567" TargetMode="External"/><Relationship Id="rId35" Type="http://schemas.openxmlformats.org/officeDocument/2006/relationships/hyperlink" Target="http://annuaire.agencebio.org/operateur/27627" TargetMode="External"/><Relationship Id="rId43" Type="http://schemas.openxmlformats.org/officeDocument/2006/relationships/hyperlink" Target="http://annuaire.agencebio.org/operateur/8486" TargetMode="External"/><Relationship Id="rId48" Type="http://schemas.openxmlformats.org/officeDocument/2006/relationships/hyperlink" Target="http://annuaire.agencebio.org/operateur/51300" TargetMode="External"/><Relationship Id="rId56" Type="http://schemas.openxmlformats.org/officeDocument/2006/relationships/control" Target="../activeX/activeX3.xml"/><Relationship Id="rId64" Type="http://schemas.openxmlformats.org/officeDocument/2006/relationships/image" Target="../media/image3.emf"/><Relationship Id="rId69" Type="http://schemas.openxmlformats.org/officeDocument/2006/relationships/control" Target="../activeX/activeX13.xml"/><Relationship Id="rId8" Type="http://schemas.openxmlformats.org/officeDocument/2006/relationships/hyperlink" Target="http://annuaire.agencebio.org/operateur/28612" TargetMode="External"/><Relationship Id="rId51" Type="http://schemas.openxmlformats.org/officeDocument/2006/relationships/drawing" Target="../drawings/drawing1.xml"/><Relationship Id="rId72" Type="http://schemas.openxmlformats.org/officeDocument/2006/relationships/control" Target="../activeX/activeX16.xml"/><Relationship Id="rId3" Type="http://schemas.openxmlformats.org/officeDocument/2006/relationships/hyperlink" Target="http://annuaire.agencebio.org/operateur/39181" TargetMode="External"/><Relationship Id="rId12" Type="http://schemas.openxmlformats.org/officeDocument/2006/relationships/hyperlink" Target="http://annuaire.agencebio.org/operateur/8463" TargetMode="External"/><Relationship Id="rId17" Type="http://schemas.openxmlformats.org/officeDocument/2006/relationships/hyperlink" Target="http://annuaire.agencebio.org/operateur/17909" TargetMode="External"/><Relationship Id="rId25" Type="http://schemas.openxmlformats.org/officeDocument/2006/relationships/hyperlink" Target="http://annuaire.agencebio.org/operateur/19868" TargetMode="External"/><Relationship Id="rId33" Type="http://schemas.openxmlformats.org/officeDocument/2006/relationships/hyperlink" Target="http://annuaire.agencebio.org/operateur/27622" TargetMode="External"/><Relationship Id="rId38" Type="http://schemas.openxmlformats.org/officeDocument/2006/relationships/hyperlink" Target="http://annuaire.agencebio.org/operateur/8084" TargetMode="External"/><Relationship Id="rId46" Type="http://schemas.openxmlformats.org/officeDocument/2006/relationships/hyperlink" Target="http://annuaire.agencebio.org/operateur/16637" TargetMode="External"/><Relationship Id="rId59" Type="http://schemas.openxmlformats.org/officeDocument/2006/relationships/image" Target="../media/image2.emf"/><Relationship Id="rId67" Type="http://schemas.openxmlformats.org/officeDocument/2006/relationships/image" Target="../media/image4.emf"/><Relationship Id="rId20" Type="http://schemas.openxmlformats.org/officeDocument/2006/relationships/hyperlink" Target="http://annuaire.agencebio.org/operateur/34982" TargetMode="External"/><Relationship Id="rId41" Type="http://schemas.openxmlformats.org/officeDocument/2006/relationships/hyperlink" Target="http://annuaire.agencebio.org/operateur/8406" TargetMode="External"/><Relationship Id="rId54" Type="http://schemas.openxmlformats.org/officeDocument/2006/relationships/image" Target="../media/image1.emf"/><Relationship Id="rId62" Type="http://schemas.openxmlformats.org/officeDocument/2006/relationships/control" Target="../activeX/activeX8.xml"/><Relationship Id="rId70" Type="http://schemas.openxmlformats.org/officeDocument/2006/relationships/control" Target="../activeX/activeX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S56"/>
  <sheetViews>
    <sheetView view="pageBreakPreview" zoomScale="75" zoomScaleNormal="100" workbookViewId="0">
      <pane ySplit="1" topLeftCell="A2" activePane="bottomLeft" state="frozenSplit"/>
      <selection activeCell="B1" sqref="B1"/>
      <selection pane="bottomLeft" activeCell="E1" sqref="E1:F52"/>
    </sheetView>
  </sheetViews>
  <sheetFormatPr baseColWidth="10" defaultColWidth="19" defaultRowHeight="13.8" x14ac:dyDescent="0.25"/>
  <cols>
    <col min="1" max="1" width="4.44140625" style="8" customWidth="1"/>
    <col min="2" max="2" width="33" style="8" customWidth="1"/>
    <col min="3" max="3" width="21.6640625" style="8" customWidth="1"/>
    <col min="4" max="4" width="22.44140625" style="8" customWidth="1"/>
    <col min="5" max="5" width="15.44140625" style="16" customWidth="1"/>
    <col min="6" max="6" width="11.5546875" style="16" customWidth="1"/>
    <col min="7" max="7" width="8.33203125" style="16" customWidth="1"/>
    <col min="8" max="8" width="9.5546875" style="16" customWidth="1"/>
    <col min="9" max="10" width="8.33203125" style="16" customWidth="1"/>
    <col min="11" max="11" width="28.5546875" style="11" customWidth="1"/>
    <col min="12" max="12" width="28.44140625" style="8" customWidth="1"/>
    <col min="13" max="16384" width="19" style="8"/>
  </cols>
  <sheetData>
    <row r="1" spans="1:19" s="11" customFormat="1" x14ac:dyDescent="0.25">
      <c r="B1" s="8"/>
      <c r="C1" s="8"/>
      <c r="E1" s="16" t="s">
        <v>191</v>
      </c>
      <c r="F1" s="9" t="s">
        <v>187</v>
      </c>
      <c r="G1" s="9" t="s">
        <v>188</v>
      </c>
      <c r="H1" s="9" t="s">
        <v>180</v>
      </c>
      <c r="I1" s="16" t="s">
        <v>181</v>
      </c>
      <c r="J1" s="16" t="s">
        <v>190</v>
      </c>
    </row>
    <row r="2" spans="1:19" x14ac:dyDescent="0.25">
      <c r="A2" s="8">
        <v>1</v>
      </c>
      <c r="B2" s="12" t="s">
        <v>99</v>
      </c>
      <c r="C2" s="21" t="s">
        <v>100</v>
      </c>
      <c r="D2" s="10"/>
      <c r="E2" s="9">
        <v>3</v>
      </c>
      <c r="F2" s="9">
        <v>1</v>
      </c>
      <c r="G2" s="9"/>
      <c r="H2" s="9"/>
      <c r="K2" s="13" t="s">
        <v>160</v>
      </c>
      <c r="L2" s="14" t="s">
        <v>161</v>
      </c>
      <c r="M2" s="8" t="s">
        <v>183</v>
      </c>
    </row>
    <row r="3" spans="1:19" s="11" customFormat="1" x14ac:dyDescent="0.25">
      <c r="A3" s="8">
        <v>2</v>
      </c>
      <c r="B3" s="12" t="s">
        <v>123</v>
      </c>
      <c r="C3" s="39" t="s">
        <v>124</v>
      </c>
      <c r="D3" s="10"/>
      <c r="E3" s="9">
        <v>18</v>
      </c>
      <c r="F3" s="9">
        <v>1</v>
      </c>
      <c r="G3" s="9"/>
      <c r="H3" s="9"/>
      <c r="I3" s="16"/>
      <c r="J3" s="16"/>
      <c r="K3" s="13" t="s">
        <v>176</v>
      </c>
      <c r="L3" s="14" t="s">
        <v>108</v>
      </c>
      <c r="M3" s="11" t="s">
        <v>182</v>
      </c>
    </row>
    <row r="4" spans="1:19" s="15" customFormat="1" x14ac:dyDescent="0.25">
      <c r="A4" s="8">
        <v>3</v>
      </c>
      <c r="B4" s="12" t="s">
        <v>125</v>
      </c>
      <c r="C4" s="21" t="s">
        <v>126</v>
      </c>
      <c r="D4" s="10"/>
      <c r="E4" s="9">
        <v>18</v>
      </c>
      <c r="F4" s="9">
        <v>1</v>
      </c>
      <c r="G4" s="9"/>
      <c r="H4" s="9"/>
      <c r="I4" s="16"/>
      <c r="J4" s="16"/>
      <c r="K4" s="12" t="s">
        <v>169</v>
      </c>
      <c r="L4" s="21" t="s">
        <v>170</v>
      </c>
      <c r="M4" s="10"/>
      <c r="N4" s="9">
        <v>165</v>
      </c>
      <c r="O4" s="9">
        <v>1</v>
      </c>
      <c r="P4" s="9">
        <v>1</v>
      </c>
      <c r="Q4" s="9"/>
      <c r="R4" s="16"/>
      <c r="S4" s="16"/>
    </row>
    <row r="5" spans="1:19" x14ac:dyDescent="0.25">
      <c r="A5" s="8">
        <v>4</v>
      </c>
      <c r="B5" s="12" t="s">
        <v>111</v>
      </c>
      <c r="C5" s="21" t="s">
        <v>112</v>
      </c>
      <c r="D5" s="10"/>
      <c r="E5" s="9">
        <v>29</v>
      </c>
      <c r="F5" s="9">
        <v>1</v>
      </c>
      <c r="G5" s="9"/>
      <c r="H5" s="9"/>
      <c r="K5" s="13" t="s">
        <v>131</v>
      </c>
      <c r="L5" s="14" t="s">
        <v>128</v>
      </c>
      <c r="M5" s="8" t="s">
        <v>184</v>
      </c>
    </row>
    <row r="6" spans="1:19" x14ac:dyDescent="0.25">
      <c r="A6" s="8">
        <v>5</v>
      </c>
      <c r="B6" s="12" t="s">
        <v>149</v>
      </c>
      <c r="C6" s="21" t="s">
        <v>150</v>
      </c>
      <c r="D6" s="10"/>
      <c r="E6" s="9">
        <v>41</v>
      </c>
      <c r="F6" s="9">
        <v>1</v>
      </c>
      <c r="G6" s="9"/>
      <c r="H6" s="9"/>
      <c r="K6" s="12" t="s">
        <v>107</v>
      </c>
      <c r="L6" s="10" t="s">
        <v>108</v>
      </c>
      <c r="M6" s="11" t="s">
        <v>182</v>
      </c>
    </row>
    <row r="7" spans="1:19" x14ac:dyDescent="0.25">
      <c r="A7" s="8">
        <v>6</v>
      </c>
      <c r="B7" s="42" t="s">
        <v>65</v>
      </c>
      <c r="C7" s="33" t="s">
        <v>66</v>
      </c>
      <c r="D7" s="11" t="s">
        <v>67</v>
      </c>
      <c r="E7" s="16">
        <v>76</v>
      </c>
      <c r="F7" s="23">
        <v>0</v>
      </c>
      <c r="H7" s="16">
        <v>1</v>
      </c>
      <c r="K7" s="8" t="s">
        <v>40</v>
      </c>
      <c r="L7" s="40" t="s">
        <v>41</v>
      </c>
      <c r="M7" s="8" t="s">
        <v>42</v>
      </c>
      <c r="N7" s="16">
        <v>182</v>
      </c>
      <c r="O7" s="23">
        <v>0</v>
      </c>
      <c r="P7" s="16">
        <v>1</v>
      </c>
      <c r="Q7" s="16"/>
      <c r="R7" s="16"/>
      <c r="S7" s="16"/>
    </row>
    <row r="8" spans="1:19" x14ac:dyDescent="0.25">
      <c r="A8" s="8">
        <v>7</v>
      </c>
      <c r="B8" s="43" t="s">
        <v>103</v>
      </c>
      <c r="C8" s="37" t="s">
        <v>104</v>
      </c>
      <c r="D8" s="10"/>
      <c r="E8" s="9">
        <v>82</v>
      </c>
      <c r="F8" s="9">
        <v>1</v>
      </c>
      <c r="G8" s="9"/>
      <c r="H8" s="9">
        <v>1</v>
      </c>
      <c r="K8" s="13" t="s">
        <v>117</v>
      </c>
      <c r="L8" s="14" t="s">
        <v>118</v>
      </c>
      <c r="M8" s="8" t="s">
        <v>185</v>
      </c>
    </row>
    <row r="9" spans="1:19" x14ac:dyDescent="0.25">
      <c r="A9" s="8">
        <v>8</v>
      </c>
      <c r="B9" s="12" t="s">
        <v>89</v>
      </c>
      <c r="C9" s="37" t="s">
        <v>90</v>
      </c>
      <c r="D9" s="10"/>
      <c r="E9" s="9">
        <v>90</v>
      </c>
      <c r="F9" s="9">
        <v>1</v>
      </c>
      <c r="G9" s="9"/>
      <c r="H9" s="9">
        <v>1</v>
      </c>
      <c r="K9" s="12" t="s">
        <v>165</v>
      </c>
      <c r="L9" s="21" t="s">
        <v>166</v>
      </c>
      <c r="M9" s="10"/>
    </row>
    <row r="10" spans="1:19" x14ac:dyDescent="0.25">
      <c r="A10" s="8">
        <v>9</v>
      </c>
      <c r="B10" s="12" t="s">
        <v>157</v>
      </c>
      <c r="C10" s="39" t="s">
        <v>158</v>
      </c>
      <c r="D10" s="10"/>
      <c r="E10" s="9">
        <v>90</v>
      </c>
      <c r="F10" s="9">
        <v>1</v>
      </c>
      <c r="G10" s="9"/>
      <c r="H10" s="9"/>
      <c r="K10" s="8" t="s">
        <v>80</v>
      </c>
      <c r="L10" s="17" t="s">
        <v>81</v>
      </c>
      <c r="M10" s="8" t="s">
        <v>82</v>
      </c>
    </row>
    <row r="11" spans="1:19" s="15" customFormat="1" x14ac:dyDescent="0.25">
      <c r="A11" s="8">
        <v>10</v>
      </c>
      <c r="B11" s="12" t="s">
        <v>162</v>
      </c>
      <c r="C11" s="21" t="s">
        <v>163</v>
      </c>
      <c r="D11" s="10"/>
      <c r="E11" s="9">
        <v>95</v>
      </c>
      <c r="F11" s="9">
        <v>1</v>
      </c>
      <c r="G11" s="9"/>
      <c r="H11" s="9"/>
      <c r="I11" s="16"/>
      <c r="J11" s="16"/>
      <c r="K11" s="13" t="s">
        <v>95</v>
      </c>
      <c r="L11" s="14" t="s">
        <v>96</v>
      </c>
      <c r="M11" s="8" t="s">
        <v>182</v>
      </c>
      <c r="N11" s="8"/>
      <c r="O11" s="8"/>
      <c r="P11" s="8"/>
    </row>
    <row r="12" spans="1:19" x14ac:dyDescent="0.25">
      <c r="A12" s="41">
        <v>11</v>
      </c>
      <c r="B12" s="42" t="s">
        <v>86</v>
      </c>
      <c r="C12" s="19" t="s">
        <v>87</v>
      </c>
      <c r="D12" s="15" t="s">
        <v>88</v>
      </c>
      <c r="E12" s="23">
        <v>108</v>
      </c>
      <c r="F12" s="23">
        <v>0</v>
      </c>
      <c r="H12" s="16">
        <v>1</v>
      </c>
      <c r="K12" s="12" t="s">
        <v>175</v>
      </c>
      <c r="L12" s="39" t="s">
        <v>174</v>
      </c>
      <c r="M12" s="10"/>
      <c r="N12" s="9">
        <v>383</v>
      </c>
      <c r="O12" s="9">
        <v>1</v>
      </c>
      <c r="P12" s="9">
        <v>1</v>
      </c>
      <c r="Q12" s="9"/>
      <c r="R12" s="16"/>
      <c r="S12" s="16"/>
    </row>
    <row r="13" spans="1:19" x14ac:dyDescent="0.25">
      <c r="A13" s="41">
        <v>12</v>
      </c>
      <c r="B13" s="12" t="s">
        <v>147</v>
      </c>
      <c r="C13" s="21" t="s">
        <v>148</v>
      </c>
      <c r="D13" s="10"/>
      <c r="E13" s="9">
        <v>120</v>
      </c>
      <c r="F13" s="9">
        <v>1</v>
      </c>
      <c r="G13" s="9"/>
      <c r="H13" s="9"/>
      <c r="K13" s="13" t="s">
        <v>129</v>
      </c>
      <c r="L13" s="14" t="s">
        <v>130</v>
      </c>
      <c r="M13" s="8" t="s">
        <v>182</v>
      </c>
    </row>
    <row r="14" spans="1:19" x14ac:dyDescent="0.25">
      <c r="A14" s="8">
        <v>13</v>
      </c>
      <c r="B14" s="43" t="s">
        <v>121</v>
      </c>
      <c r="C14" s="21" t="s">
        <v>122</v>
      </c>
      <c r="D14" s="10"/>
      <c r="E14" s="9">
        <v>129</v>
      </c>
      <c r="F14" s="9">
        <v>1</v>
      </c>
      <c r="G14" s="9"/>
      <c r="H14" s="9"/>
      <c r="L14" s="11"/>
    </row>
    <row r="15" spans="1:19" s="15" customFormat="1" x14ac:dyDescent="0.25">
      <c r="A15" s="8">
        <v>14</v>
      </c>
      <c r="B15" s="12" t="s">
        <v>142</v>
      </c>
      <c r="C15" s="21" t="s">
        <v>143</v>
      </c>
      <c r="D15" s="10"/>
      <c r="E15" s="9">
        <v>129</v>
      </c>
      <c r="F15" s="9">
        <v>1</v>
      </c>
      <c r="G15" s="9"/>
      <c r="H15" s="9">
        <v>1</v>
      </c>
      <c r="I15" s="16"/>
      <c r="J15" s="16"/>
      <c r="K15" s="13" t="s">
        <v>144</v>
      </c>
      <c r="L15" s="14" t="s">
        <v>145</v>
      </c>
      <c r="M15" s="8" t="s">
        <v>184</v>
      </c>
      <c r="N15" s="8"/>
      <c r="O15" s="8"/>
      <c r="P15" s="8"/>
    </row>
    <row r="16" spans="1:19" s="11" customFormat="1" x14ac:dyDescent="0.25">
      <c r="A16" s="41">
        <v>15</v>
      </c>
      <c r="B16" s="12" t="s">
        <v>155</v>
      </c>
      <c r="C16" s="34" t="s">
        <v>156</v>
      </c>
      <c r="D16" s="10"/>
      <c r="E16" s="9">
        <v>131</v>
      </c>
      <c r="F16" s="9">
        <v>1</v>
      </c>
      <c r="G16" s="9"/>
      <c r="H16" s="9">
        <v>1</v>
      </c>
      <c r="I16" s="16"/>
      <c r="J16" s="16"/>
      <c r="M16" s="8"/>
      <c r="N16" s="8"/>
      <c r="O16" s="8"/>
      <c r="P16" s="8"/>
    </row>
    <row r="17" spans="1:16" x14ac:dyDescent="0.25">
      <c r="A17" s="8">
        <v>16</v>
      </c>
      <c r="B17" s="43" t="s">
        <v>105</v>
      </c>
      <c r="C17" s="37" t="s">
        <v>106</v>
      </c>
      <c r="D17" s="10"/>
      <c r="E17" s="9">
        <v>142</v>
      </c>
      <c r="F17" s="9">
        <v>1</v>
      </c>
      <c r="G17" s="9"/>
      <c r="H17" s="9">
        <v>1</v>
      </c>
      <c r="K17" s="13" t="s">
        <v>151</v>
      </c>
      <c r="L17" s="14" t="s">
        <v>152</v>
      </c>
      <c r="M17" s="8" t="s">
        <v>182</v>
      </c>
    </row>
    <row r="18" spans="1:16" x14ac:dyDescent="0.25">
      <c r="A18" s="8">
        <v>17</v>
      </c>
      <c r="B18" s="8" t="s">
        <v>47</v>
      </c>
      <c r="C18" s="40" t="s">
        <v>48</v>
      </c>
      <c r="D18" s="8" t="s">
        <v>42</v>
      </c>
      <c r="E18" s="16">
        <v>145</v>
      </c>
      <c r="F18" s="23">
        <v>0</v>
      </c>
      <c r="H18" s="16">
        <v>1</v>
      </c>
      <c r="L18" s="11"/>
    </row>
    <row r="19" spans="1:16" x14ac:dyDescent="0.25">
      <c r="A19" s="41">
        <v>18</v>
      </c>
      <c r="B19" s="12" t="s">
        <v>101</v>
      </c>
      <c r="C19" s="34" t="s">
        <v>102</v>
      </c>
      <c r="D19" s="10"/>
      <c r="E19" s="9">
        <v>160</v>
      </c>
      <c r="F19" s="9">
        <v>1</v>
      </c>
      <c r="G19" s="9"/>
      <c r="H19" s="9"/>
      <c r="I19" s="23"/>
      <c r="J19" s="23"/>
      <c r="L19" s="11"/>
    </row>
    <row r="20" spans="1:16" x14ac:dyDescent="0.25">
      <c r="A20" s="8">
        <v>19</v>
      </c>
      <c r="B20" s="12" t="s">
        <v>109</v>
      </c>
      <c r="C20" s="34" t="s">
        <v>110</v>
      </c>
      <c r="D20" s="10"/>
      <c r="E20" s="9">
        <v>160</v>
      </c>
      <c r="F20" s="9">
        <v>1</v>
      </c>
      <c r="G20" s="9"/>
      <c r="H20" s="9"/>
      <c r="K20" s="13" t="s">
        <v>127</v>
      </c>
      <c r="L20" s="14" t="s">
        <v>128</v>
      </c>
      <c r="M20" s="8" t="s">
        <v>186</v>
      </c>
    </row>
    <row r="21" spans="1:16" x14ac:dyDescent="0.25">
      <c r="A21" s="8">
        <v>20</v>
      </c>
      <c r="B21" s="12" t="s">
        <v>93</v>
      </c>
      <c r="C21" s="21" t="s">
        <v>94</v>
      </c>
      <c r="D21" s="10"/>
      <c r="E21" s="9">
        <v>171</v>
      </c>
      <c r="F21" s="9">
        <v>1</v>
      </c>
      <c r="G21" s="9"/>
      <c r="H21" s="9">
        <v>1</v>
      </c>
      <c r="K21" s="12" t="s">
        <v>164</v>
      </c>
      <c r="L21" s="10" t="s">
        <v>90</v>
      </c>
    </row>
    <row r="22" spans="1:16" s="11" customFormat="1" x14ac:dyDescent="0.25">
      <c r="A22" s="8">
        <v>21</v>
      </c>
      <c r="B22" s="43" t="s">
        <v>97</v>
      </c>
      <c r="C22" s="34" t="s">
        <v>98</v>
      </c>
      <c r="D22" s="10"/>
      <c r="E22" s="9">
        <v>178</v>
      </c>
      <c r="F22" s="9">
        <v>1</v>
      </c>
      <c r="G22" s="9"/>
      <c r="H22" s="9">
        <v>1</v>
      </c>
      <c r="I22" s="16"/>
      <c r="J22" s="16"/>
      <c r="K22" s="12" t="s">
        <v>171</v>
      </c>
      <c r="L22" s="10" t="s">
        <v>172</v>
      </c>
      <c r="M22" s="8"/>
      <c r="N22" s="8"/>
      <c r="O22" s="8"/>
      <c r="P22" s="8"/>
    </row>
    <row r="23" spans="1:16" s="17" customFormat="1" x14ac:dyDescent="0.25">
      <c r="A23" s="8">
        <v>22</v>
      </c>
      <c r="B23" s="12" t="s">
        <v>167</v>
      </c>
      <c r="C23" s="21" t="s">
        <v>168</v>
      </c>
      <c r="D23" s="10"/>
      <c r="E23" s="9">
        <v>200</v>
      </c>
      <c r="F23" s="9">
        <v>1</v>
      </c>
      <c r="G23" s="9"/>
      <c r="H23" s="9">
        <v>1</v>
      </c>
      <c r="I23" s="16">
        <v>1</v>
      </c>
      <c r="J23" s="16"/>
      <c r="K23" s="12" t="s">
        <v>177</v>
      </c>
      <c r="L23" s="10" t="s">
        <v>143</v>
      </c>
    </row>
    <row r="24" spans="1:16" x14ac:dyDescent="0.25">
      <c r="A24" s="8">
        <v>23</v>
      </c>
      <c r="B24" s="12" t="s">
        <v>146</v>
      </c>
      <c r="C24" s="21" t="s">
        <v>96</v>
      </c>
      <c r="D24" s="10"/>
      <c r="E24" s="9">
        <v>215</v>
      </c>
      <c r="F24" s="9">
        <v>1</v>
      </c>
      <c r="G24" s="9"/>
      <c r="H24" s="9"/>
      <c r="L24" s="11"/>
    </row>
    <row r="25" spans="1:16" x14ac:dyDescent="0.25">
      <c r="A25" s="41">
        <v>24</v>
      </c>
      <c r="B25" s="12" t="s">
        <v>91</v>
      </c>
      <c r="C25" s="21" t="s">
        <v>92</v>
      </c>
      <c r="D25" s="10"/>
      <c r="E25" s="9">
        <v>225</v>
      </c>
      <c r="F25" s="9">
        <v>1</v>
      </c>
      <c r="G25" s="9"/>
      <c r="H25" s="9">
        <v>1</v>
      </c>
      <c r="I25" s="23"/>
      <c r="J25" s="23"/>
      <c r="L25" s="11"/>
    </row>
    <row r="26" spans="1:16" x14ac:dyDescent="0.25">
      <c r="A26" s="8">
        <v>25</v>
      </c>
      <c r="B26" s="43" t="s">
        <v>138</v>
      </c>
      <c r="C26" s="37" t="s">
        <v>90</v>
      </c>
      <c r="D26" s="10"/>
      <c r="E26" s="9">
        <v>237</v>
      </c>
      <c r="F26" s="9">
        <v>1</v>
      </c>
      <c r="G26" s="9"/>
      <c r="H26" s="9">
        <v>1</v>
      </c>
      <c r="L26" s="11"/>
    </row>
    <row r="27" spans="1:16" x14ac:dyDescent="0.25">
      <c r="A27" s="8">
        <v>26</v>
      </c>
      <c r="B27" s="12" t="s">
        <v>113</v>
      </c>
      <c r="C27" s="21" t="s">
        <v>114</v>
      </c>
      <c r="D27" s="10"/>
      <c r="E27" s="9">
        <v>242</v>
      </c>
      <c r="F27" s="9">
        <v>1</v>
      </c>
      <c r="G27" s="9"/>
      <c r="H27" s="9"/>
      <c r="L27" s="11"/>
    </row>
    <row r="28" spans="1:16" x14ac:dyDescent="0.25">
      <c r="A28" s="41">
        <v>27</v>
      </c>
      <c r="B28" s="11" t="s">
        <v>43</v>
      </c>
      <c r="C28" s="33" t="s">
        <v>44</v>
      </c>
      <c r="D28" s="11" t="s">
        <v>45</v>
      </c>
      <c r="E28" s="16">
        <v>244</v>
      </c>
      <c r="F28" s="23">
        <v>0</v>
      </c>
      <c r="H28" s="16">
        <v>1</v>
      </c>
      <c r="I28" s="9"/>
      <c r="J28" s="9"/>
      <c r="L28" s="11"/>
    </row>
    <row r="29" spans="1:16" x14ac:dyDescent="0.25">
      <c r="A29" s="41">
        <v>28</v>
      </c>
      <c r="B29" s="43" t="s">
        <v>58</v>
      </c>
      <c r="C29" s="34" t="s">
        <v>132</v>
      </c>
      <c r="D29" s="10"/>
      <c r="E29" s="9">
        <v>249</v>
      </c>
      <c r="F29" s="9">
        <v>1</v>
      </c>
      <c r="G29" s="9"/>
      <c r="H29" s="9">
        <v>1</v>
      </c>
      <c r="I29" s="23"/>
      <c r="J29" s="23"/>
      <c r="L29" s="11"/>
    </row>
    <row r="30" spans="1:16" x14ac:dyDescent="0.25">
      <c r="A30" s="41">
        <v>29</v>
      </c>
      <c r="B30" s="8" t="s">
        <v>62</v>
      </c>
      <c r="C30" s="35" t="s">
        <v>63</v>
      </c>
      <c r="D30" s="8" t="s">
        <v>64</v>
      </c>
      <c r="E30" s="16">
        <v>252</v>
      </c>
      <c r="F30" s="23">
        <v>0</v>
      </c>
      <c r="H30" s="16">
        <v>1</v>
      </c>
      <c r="L30" s="11"/>
    </row>
    <row r="31" spans="1:16" x14ac:dyDescent="0.25">
      <c r="A31" s="8">
        <v>30</v>
      </c>
      <c r="B31" s="12" t="s">
        <v>119</v>
      </c>
      <c r="C31" s="39" t="s">
        <v>120</v>
      </c>
      <c r="D31" s="10"/>
      <c r="E31" s="9">
        <v>275</v>
      </c>
      <c r="F31" s="9">
        <v>1</v>
      </c>
      <c r="G31" s="9"/>
      <c r="H31" s="9">
        <v>1</v>
      </c>
      <c r="L31" s="11"/>
    </row>
    <row r="32" spans="1:16" x14ac:dyDescent="0.25">
      <c r="A32" s="41">
        <v>31</v>
      </c>
      <c r="B32" s="43" t="s">
        <v>140</v>
      </c>
      <c r="C32" s="34" t="s">
        <v>141</v>
      </c>
      <c r="D32" s="10"/>
      <c r="E32" s="9">
        <v>280</v>
      </c>
      <c r="F32" s="9">
        <v>1</v>
      </c>
      <c r="G32" s="9"/>
      <c r="H32" s="9">
        <v>1</v>
      </c>
      <c r="I32" s="16">
        <v>1</v>
      </c>
      <c r="L32" s="11"/>
    </row>
    <row r="33" spans="1:12" x14ac:dyDescent="0.25">
      <c r="A33" s="8">
        <v>32</v>
      </c>
      <c r="B33" s="44" t="s">
        <v>37</v>
      </c>
      <c r="C33" s="36" t="s">
        <v>38</v>
      </c>
      <c r="D33" s="15" t="s">
        <v>39</v>
      </c>
      <c r="E33" s="23">
        <v>290</v>
      </c>
      <c r="F33" s="23">
        <v>0</v>
      </c>
      <c r="H33" s="16">
        <v>1</v>
      </c>
      <c r="L33" s="11"/>
    </row>
    <row r="34" spans="1:12" x14ac:dyDescent="0.25">
      <c r="A34" s="8">
        <v>33</v>
      </c>
      <c r="B34" s="8" t="s">
        <v>83</v>
      </c>
      <c r="C34" s="38" t="s">
        <v>84</v>
      </c>
      <c r="D34" s="8" t="s">
        <v>85</v>
      </c>
      <c r="E34" s="16">
        <v>300</v>
      </c>
      <c r="F34" s="23">
        <v>0</v>
      </c>
      <c r="J34" s="16">
        <v>1</v>
      </c>
      <c r="L34" s="11"/>
    </row>
    <row r="35" spans="1:12" x14ac:dyDescent="0.25">
      <c r="A35" s="8">
        <v>34</v>
      </c>
      <c r="B35" s="43" t="s">
        <v>115</v>
      </c>
      <c r="C35" s="37" t="s">
        <v>116</v>
      </c>
      <c r="D35" s="10"/>
      <c r="E35" s="9">
        <v>301</v>
      </c>
      <c r="F35" s="9">
        <v>1</v>
      </c>
      <c r="G35" s="9"/>
      <c r="H35" s="9">
        <v>1</v>
      </c>
      <c r="L35" s="11"/>
    </row>
    <row r="36" spans="1:12" x14ac:dyDescent="0.25">
      <c r="A36" s="8">
        <v>35</v>
      </c>
      <c r="B36" s="12" t="s">
        <v>173</v>
      </c>
      <c r="C36" s="39" t="s">
        <v>174</v>
      </c>
      <c r="D36" s="10"/>
      <c r="E36" s="9">
        <v>310</v>
      </c>
      <c r="F36" s="9">
        <v>1</v>
      </c>
      <c r="G36" s="9"/>
      <c r="H36" s="9"/>
      <c r="L36" s="11"/>
    </row>
    <row r="37" spans="1:12" x14ac:dyDescent="0.25">
      <c r="A37" s="8">
        <v>36</v>
      </c>
      <c r="B37" s="12" t="s">
        <v>159</v>
      </c>
      <c r="C37" s="21" t="s">
        <v>130</v>
      </c>
      <c r="D37" s="10"/>
      <c r="E37" s="9">
        <v>320</v>
      </c>
      <c r="F37" s="9">
        <v>1</v>
      </c>
      <c r="G37" s="9"/>
      <c r="H37" s="9"/>
      <c r="L37" s="11"/>
    </row>
    <row r="38" spans="1:12" x14ac:dyDescent="0.25">
      <c r="A38" s="41">
        <v>37</v>
      </c>
      <c r="B38" s="8" t="s">
        <v>77</v>
      </c>
      <c r="C38" s="38" t="s">
        <v>78</v>
      </c>
      <c r="D38" s="8" t="s">
        <v>79</v>
      </c>
      <c r="E38" s="16">
        <v>325</v>
      </c>
      <c r="F38" s="23">
        <v>0</v>
      </c>
      <c r="H38" s="16">
        <v>1</v>
      </c>
      <c r="L38" s="11"/>
    </row>
    <row r="39" spans="1:12" x14ac:dyDescent="0.25">
      <c r="A39" s="41">
        <v>38</v>
      </c>
      <c r="B39" s="8" t="s">
        <v>55</v>
      </c>
      <c r="C39" s="40" t="s">
        <v>56</v>
      </c>
      <c r="D39" s="8" t="s">
        <v>57</v>
      </c>
      <c r="E39" s="16">
        <v>380</v>
      </c>
      <c r="F39" s="23">
        <v>0</v>
      </c>
      <c r="H39" s="16">
        <v>1</v>
      </c>
      <c r="L39" s="11"/>
    </row>
    <row r="40" spans="1:12" x14ac:dyDescent="0.25">
      <c r="A40" s="8">
        <v>39</v>
      </c>
      <c r="B40" s="45" t="s">
        <v>192</v>
      </c>
      <c r="C40" s="21"/>
      <c r="D40" s="9" t="s">
        <v>46</v>
      </c>
      <c r="E40" s="9">
        <v>410</v>
      </c>
      <c r="F40" s="9">
        <v>0</v>
      </c>
      <c r="G40" s="9"/>
      <c r="H40" s="16">
        <v>1</v>
      </c>
      <c r="I40" s="16">
        <v>1</v>
      </c>
      <c r="L40" s="11"/>
    </row>
    <row r="41" spans="1:12" x14ac:dyDescent="0.25">
      <c r="A41" s="8">
        <v>40</v>
      </c>
      <c r="B41" s="43" t="s">
        <v>178</v>
      </c>
      <c r="C41" s="21" t="s">
        <v>179</v>
      </c>
      <c r="D41" s="10"/>
      <c r="E41" s="9">
        <v>436</v>
      </c>
      <c r="F41" s="9">
        <v>1</v>
      </c>
      <c r="G41" s="9"/>
      <c r="H41" s="9">
        <v>1</v>
      </c>
      <c r="I41" s="16">
        <v>1</v>
      </c>
      <c r="L41" s="11"/>
    </row>
    <row r="42" spans="1:12" x14ac:dyDescent="0.25">
      <c r="A42" s="8">
        <v>41</v>
      </c>
      <c r="B42" s="15" t="s">
        <v>73</v>
      </c>
      <c r="C42" s="32" t="s">
        <v>76</v>
      </c>
      <c r="D42" s="15" t="s">
        <v>75</v>
      </c>
      <c r="E42" s="23">
        <v>454</v>
      </c>
      <c r="F42" s="23">
        <v>0</v>
      </c>
      <c r="H42" s="16">
        <v>1</v>
      </c>
      <c r="L42" s="11"/>
    </row>
    <row r="43" spans="1:12" x14ac:dyDescent="0.25">
      <c r="A43" s="41">
        <v>42</v>
      </c>
      <c r="B43" s="20" t="s">
        <v>139</v>
      </c>
      <c r="C43" s="21" t="s">
        <v>137</v>
      </c>
      <c r="D43" s="21"/>
      <c r="E43" s="22">
        <v>484</v>
      </c>
      <c r="F43" s="22">
        <v>1</v>
      </c>
      <c r="G43" s="22"/>
      <c r="H43" s="22">
        <v>1</v>
      </c>
      <c r="I43" s="18">
        <v>1</v>
      </c>
      <c r="J43" s="18"/>
      <c r="L43" s="11"/>
    </row>
    <row r="44" spans="1:12" x14ac:dyDescent="0.25">
      <c r="A44" s="8">
        <v>43</v>
      </c>
      <c r="B44" s="12" t="s">
        <v>153</v>
      </c>
      <c r="C44" s="21" t="s">
        <v>154</v>
      </c>
      <c r="D44" s="10"/>
      <c r="E44" s="9">
        <v>507</v>
      </c>
      <c r="F44" s="9">
        <v>1</v>
      </c>
      <c r="G44" s="9"/>
      <c r="H44" s="9">
        <v>1</v>
      </c>
      <c r="L44" s="11"/>
    </row>
    <row r="45" spans="1:12" x14ac:dyDescent="0.25">
      <c r="A45" s="41">
        <v>44</v>
      </c>
      <c r="B45" s="8" t="s">
        <v>59</v>
      </c>
      <c r="C45" s="40" t="s">
        <v>60</v>
      </c>
      <c r="D45" s="8" t="s">
        <v>61</v>
      </c>
      <c r="E45" s="16">
        <v>550</v>
      </c>
      <c r="F45" s="23">
        <v>0</v>
      </c>
      <c r="J45" s="16">
        <v>1</v>
      </c>
      <c r="L45" s="11"/>
    </row>
    <row r="46" spans="1:12" x14ac:dyDescent="0.25">
      <c r="A46" s="8">
        <v>45</v>
      </c>
      <c r="B46" s="45" t="s">
        <v>68</v>
      </c>
      <c r="C46" s="17" t="s">
        <v>69</v>
      </c>
      <c r="D46" s="8" t="s">
        <v>70</v>
      </c>
      <c r="E46" s="16">
        <v>570</v>
      </c>
      <c r="F46" s="23">
        <v>0</v>
      </c>
      <c r="H46" s="16">
        <v>1</v>
      </c>
      <c r="L46" s="11"/>
    </row>
    <row r="47" spans="1:12" x14ac:dyDescent="0.25">
      <c r="A47" s="41">
        <v>46</v>
      </c>
      <c r="B47" s="17" t="s">
        <v>71</v>
      </c>
      <c r="C47" s="17" t="s">
        <v>189</v>
      </c>
      <c r="D47" s="17" t="s">
        <v>72</v>
      </c>
      <c r="E47" s="18">
        <v>570</v>
      </c>
      <c r="F47" s="24">
        <v>0</v>
      </c>
      <c r="G47" s="18"/>
      <c r="H47" s="18">
        <v>1</v>
      </c>
      <c r="I47" s="18"/>
      <c r="J47" s="18"/>
      <c r="L47" s="11" t="s">
        <v>14</v>
      </c>
    </row>
    <row r="48" spans="1:12" x14ac:dyDescent="0.25">
      <c r="A48" s="8">
        <v>47</v>
      </c>
      <c r="B48" s="11" t="s">
        <v>73</v>
      </c>
      <c r="C48" s="19" t="s">
        <v>74</v>
      </c>
      <c r="D48" s="11" t="s">
        <v>75</v>
      </c>
      <c r="E48" s="16">
        <v>573</v>
      </c>
      <c r="F48" s="23">
        <v>0</v>
      </c>
      <c r="H48" s="16">
        <v>1</v>
      </c>
      <c r="L48" s="11"/>
    </row>
    <row r="49" spans="1:12" x14ac:dyDescent="0.25">
      <c r="A49" s="41">
        <v>48</v>
      </c>
      <c r="B49" s="8" t="s">
        <v>49</v>
      </c>
      <c r="C49" s="35" t="s">
        <v>50</v>
      </c>
      <c r="D49" s="8" t="s">
        <v>51</v>
      </c>
      <c r="E49" s="16">
        <v>662</v>
      </c>
      <c r="F49" s="23">
        <v>0</v>
      </c>
      <c r="H49" s="16">
        <v>1</v>
      </c>
      <c r="L49" s="11"/>
    </row>
    <row r="50" spans="1:12" x14ac:dyDescent="0.25">
      <c r="A50" s="41">
        <v>49</v>
      </c>
      <c r="B50" s="12" t="s">
        <v>135</v>
      </c>
      <c r="C50" s="37" t="s">
        <v>136</v>
      </c>
      <c r="D50" s="10"/>
      <c r="E50" s="9">
        <v>950</v>
      </c>
      <c r="F50" s="9">
        <v>1</v>
      </c>
      <c r="G50" s="9">
        <v>1</v>
      </c>
      <c r="H50" s="9"/>
      <c r="L50" s="11"/>
    </row>
    <row r="51" spans="1:12" s="17" customFormat="1" x14ac:dyDescent="0.25">
      <c r="A51" s="8">
        <v>50</v>
      </c>
      <c r="B51" s="11" t="s">
        <v>52</v>
      </c>
      <c r="C51" s="19" t="s">
        <v>53</v>
      </c>
      <c r="D51" s="11" t="s">
        <v>54</v>
      </c>
      <c r="E51" s="16">
        <v>1150</v>
      </c>
      <c r="F51" s="23">
        <v>0</v>
      </c>
      <c r="G51" s="16"/>
      <c r="H51" s="16">
        <v>1</v>
      </c>
      <c r="I51" s="16"/>
      <c r="J51" s="16"/>
      <c r="K51" s="19"/>
      <c r="L51" s="19"/>
    </row>
    <row r="52" spans="1:12" x14ac:dyDescent="0.25">
      <c r="A52" s="8">
        <v>51</v>
      </c>
      <c r="B52" s="12" t="s">
        <v>133</v>
      </c>
      <c r="C52" s="21" t="s">
        <v>134</v>
      </c>
      <c r="D52" s="10"/>
      <c r="E52" s="9">
        <v>1650</v>
      </c>
      <c r="F52" s="9">
        <v>1</v>
      </c>
      <c r="G52" s="9"/>
      <c r="H52" s="9">
        <v>1</v>
      </c>
      <c r="L52" s="11"/>
    </row>
    <row r="53" spans="1:12" ht="17.399999999999999" x14ac:dyDescent="0.25">
      <c r="A53" s="25"/>
      <c r="B53" s="26"/>
      <c r="C53" s="26"/>
      <c r="D53" s="27"/>
      <c r="E53" s="28">
        <f t="shared" ref="E53:J53" si="0">SUM(E2:E52)</f>
        <v>15726</v>
      </c>
      <c r="F53" s="28">
        <f t="shared" si="0"/>
        <v>34</v>
      </c>
      <c r="G53" s="28">
        <f t="shared" si="0"/>
        <v>1</v>
      </c>
      <c r="H53" s="28">
        <f t="shared" si="0"/>
        <v>33</v>
      </c>
      <c r="I53" s="28">
        <f t="shared" si="0"/>
        <v>5</v>
      </c>
      <c r="J53" s="28">
        <f t="shared" si="0"/>
        <v>2</v>
      </c>
      <c r="L53" s="11"/>
    </row>
    <row r="54" spans="1:12" x14ac:dyDescent="0.25">
      <c r="B54" s="10"/>
      <c r="C54" s="12"/>
      <c r="D54" s="16"/>
      <c r="L54" s="11"/>
    </row>
    <row r="55" spans="1:12" x14ac:dyDescent="0.25">
      <c r="L55" s="11"/>
    </row>
    <row r="56" spans="1:12" s="25" customFormat="1" ht="33" customHeight="1" x14ac:dyDescent="0.25">
      <c r="A56" s="8"/>
      <c r="B56" s="8"/>
      <c r="C56" s="8"/>
      <c r="D56" s="8"/>
      <c r="E56" s="16"/>
      <c r="F56" s="16"/>
      <c r="G56" s="16"/>
      <c r="H56" s="16"/>
      <c r="I56" s="16"/>
      <c r="J56" s="16"/>
      <c r="K56" s="29"/>
    </row>
  </sheetData>
  <phoneticPr fontId="5" type="noConversion"/>
  <hyperlinks>
    <hyperlink ref="B2" r:id="rId1" display="http://annuaire.agencebio.org/operateur/38870"/>
    <hyperlink ref="B22" r:id="rId2" display="http://annuaire.agencebio.org/operateur/52456"/>
    <hyperlink ref="K11" r:id="rId3" display="http://annuaire.agencebio.org/operateur/39181"/>
    <hyperlink ref="B21" r:id="rId4" display="http://annuaire.agencebio.org/operateur/7408"/>
    <hyperlink ref="B25" r:id="rId5" display="http://annuaire.agencebio.org/operateur/7401"/>
    <hyperlink ref="B19" r:id="rId6" display="http://annuaire.agencebio.org/operateur/23687"/>
    <hyperlink ref="B8" r:id="rId7" display="http://annuaire.agencebio.org/operateur/33578"/>
    <hyperlink ref="B17" r:id="rId8" display="http://annuaire.agencebio.org/operateur/28612"/>
    <hyperlink ref="K6" r:id="rId9" display="http://annuaire.agencebio.org/operateur/38181"/>
    <hyperlink ref="B20" r:id="rId10" display="http://annuaire.agencebio.org/operateur/26948"/>
    <hyperlink ref="B5" r:id="rId11" display="http://annuaire.agencebio.org/operateur/8219"/>
    <hyperlink ref="B27" r:id="rId12" display="http://annuaire.agencebio.org/operateur/8463"/>
    <hyperlink ref="B35" r:id="rId13" display="http://annuaire.agencebio.org/operateur/34708"/>
    <hyperlink ref="K8" r:id="rId14" display="http://annuaire.agencebio.org/operateur/45777"/>
    <hyperlink ref="B31" r:id="rId15" display="http://annuaire.agencebio.org/operateur/35129"/>
    <hyperlink ref="B14" r:id="rId16" display="http://annuaire.agencebio.org/operateur/18186"/>
    <hyperlink ref="B3" r:id="rId17" display="http://annuaire.agencebio.org/operateur/17909"/>
    <hyperlink ref="B4" r:id="rId18" display="http://annuaire.agencebio.org/operateur/7404"/>
    <hyperlink ref="K20" r:id="rId19" display="http://annuaire.agencebio.org/operateur/8454"/>
    <hyperlink ref="K13" r:id="rId20" display="http://annuaire.agencebio.org/operateur/34982"/>
    <hyperlink ref="K5" r:id="rId21" display="http://annuaire.agencebio.org/operateur/52569"/>
    <hyperlink ref="B29" r:id="rId22" display="http://annuaire.agencebio.org/operateur/23543"/>
    <hyperlink ref="B52" r:id="rId23" display="http://annuaire.agencebio.org/operateur/27624"/>
    <hyperlink ref="B50" r:id="rId24" display="http://annuaire.agencebio.org/operateur/47045"/>
    <hyperlink ref="B26" r:id="rId25" display="http://annuaire.agencebio.org/operateur/19868"/>
    <hyperlink ref="B43" r:id="rId26" display="http://annuaire.agencebio.org/operateur/8279"/>
    <hyperlink ref="B32" r:id="rId27" display="http://annuaire.agencebio.org/operateur/42342"/>
    <hyperlink ref="B15" r:id="rId28" display="http://annuaire.agencebio.org/operateur/5114"/>
    <hyperlink ref="K15" r:id="rId29" display="http://annuaire.agencebio.org/operateur/26958"/>
    <hyperlink ref="B24" r:id="rId30" display="http://annuaire.agencebio.org/operateur/23567"/>
    <hyperlink ref="B13" r:id="rId31" display="http://annuaire.agencebio.org/operateur/5812"/>
    <hyperlink ref="B6" r:id="rId32" display="http://annuaire.agencebio.org/operateur/45067"/>
    <hyperlink ref="K17" r:id="rId33" display="http://annuaire.agencebio.org/operateur/27622"/>
    <hyperlink ref="B44" r:id="rId34" display="http://annuaire.agencebio.org/operateur/8583"/>
    <hyperlink ref="B16" r:id="rId35" display="http://annuaire.agencebio.org/operateur/27627"/>
    <hyperlink ref="B10" r:id="rId36" display="http://annuaire.agencebio.org/operateur/35058"/>
    <hyperlink ref="B37" r:id="rId37" display="http://annuaire.agencebio.org/operateur/25644"/>
    <hyperlink ref="K2" r:id="rId38" display="http://annuaire.agencebio.org/operateur/8084"/>
    <hyperlink ref="B11" r:id="rId39" display="http://annuaire.agencebio.org/operateur/37320"/>
    <hyperlink ref="K21" r:id="rId40" display="http://annuaire.agencebio.org/operateur/18185"/>
    <hyperlink ref="K9" r:id="rId41" display="http://annuaire.agencebio.org/operateur/8406"/>
    <hyperlink ref="B23" r:id="rId42" display="http://annuaire.agencebio.org/operateur/17689"/>
    <hyperlink ref="K4" r:id="rId43" display="http://annuaire.agencebio.org/operateur/8486"/>
    <hyperlink ref="K22" r:id="rId44" display="http://annuaire.agencebio.org/operateur/42866"/>
    <hyperlink ref="B36" r:id="rId45" display="http://annuaire.agencebio.org/operateur/20536"/>
    <hyperlink ref="K12" r:id="rId46" display="http://annuaire.agencebio.org/operateur/16637"/>
    <hyperlink ref="K3" r:id="rId47" display="http://annuaire.agencebio.org/operateur/7996"/>
    <hyperlink ref="K23" r:id="rId48" display="http://annuaire.agencebio.org/operateur/51300"/>
    <hyperlink ref="B41" r:id="rId49" display="http://annuaire.agencebio.org/operateur/8320"/>
  </hyperlinks>
  <pageMargins left="0.32" right="0.19" top="0.31" bottom="0.5" header="0.4921259845" footer="0.4921259845"/>
  <pageSetup paperSize="9" scale="70" orientation="portrait" horizontalDpi="4294967292" r:id="rId50"/>
  <headerFooter alignWithMargins="0"/>
  <drawing r:id="rId51"/>
  <legacyDrawing r:id="rId52"/>
  <controls>
    <mc:AlternateContent xmlns:mc="http://schemas.openxmlformats.org/markup-compatibility/2006">
      <mc:Choice Requires="x14">
        <control shapeId="13372" r:id="rId53" name="Control 60">
          <controlPr defaultSize="0" r:id="rId54">
            <anchor moveWithCells="1">
              <from>
                <xdr:col>10</xdr:col>
                <xdr:colOff>822960</xdr:colOff>
                <xdr:row>89</xdr:row>
                <xdr:rowOff>15240</xdr:rowOff>
              </from>
              <to>
                <xdr:col>10</xdr:col>
                <xdr:colOff>998220</xdr:colOff>
                <xdr:row>90</xdr:row>
                <xdr:rowOff>15240</xdr:rowOff>
              </to>
            </anchor>
          </controlPr>
        </control>
      </mc:Choice>
      <mc:Fallback>
        <control shapeId="13372" r:id="rId53" name="Control 60"/>
      </mc:Fallback>
    </mc:AlternateContent>
    <mc:AlternateContent xmlns:mc="http://schemas.openxmlformats.org/markup-compatibility/2006">
      <mc:Choice Requires="x14">
        <control shapeId="13371" r:id="rId55" name="Control 59">
          <controlPr defaultSize="0" r:id="rId54">
            <anchor moveWithCells="1">
              <from>
                <xdr:col>10</xdr:col>
                <xdr:colOff>822960</xdr:colOff>
                <xdr:row>85</xdr:row>
                <xdr:rowOff>68580</xdr:rowOff>
              </from>
              <to>
                <xdr:col>10</xdr:col>
                <xdr:colOff>998220</xdr:colOff>
                <xdr:row>86</xdr:row>
                <xdr:rowOff>68580</xdr:rowOff>
              </to>
            </anchor>
          </controlPr>
        </control>
      </mc:Choice>
      <mc:Fallback>
        <control shapeId="13371" r:id="rId55" name="Control 59"/>
      </mc:Fallback>
    </mc:AlternateContent>
    <mc:AlternateContent xmlns:mc="http://schemas.openxmlformats.org/markup-compatibility/2006">
      <mc:Choice Requires="x14">
        <control shapeId="13370" r:id="rId56" name="Control 58">
          <controlPr defaultSize="0" r:id="rId54">
            <anchor moveWithCells="1">
              <from>
                <xdr:col>10</xdr:col>
                <xdr:colOff>822960</xdr:colOff>
                <xdr:row>82</xdr:row>
                <xdr:rowOff>30480</xdr:rowOff>
              </from>
              <to>
                <xdr:col>10</xdr:col>
                <xdr:colOff>998220</xdr:colOff>
                <xdr:row>83</xdr:row>
                <xdr:rowOff>30480</xdr:rowOff>
              </to>
            </anchor>
          </controlPr>
        </control>
      </mc:Choice>
      <mc:Fallback>
        <control shapeId="13370" r:id="rId56" name="Control 58"/>
      </mc:Fallback>
    </mc:AlternateContent>
    <mc:AlternateContent xmlns:mc="http://schemas.openxmlformats.org/markup-compatibility/2006">
      <mc:Choice Requires="x14">
        <control shapeId="13369" r:id="rId57" name="Control 57">
          <controlPr defaultSize="0" autoPict="0" r:id="rId54">
            <anchor moveWithCells="1">
              <from>
                <xdr:col>10</xdr:col>
                <xdr:colOff>822960</xdr:colOff>
                <xdr:row>77</xdr:row>
                <xdr:rowOff>167640</xdr:rowOff>
              </from>
              <to>
                <xdr:col>10</xdr:col>
                <xdr:colOff>998220</xdr:colOff>
                <xdr:row>78</xdr:row>
                <xdr:rowOff>167640</xdr:rowOff>
              </to>
            </anchor>
          </controlPr>
        </control>
      </mc:Choice>
      <mc:Fallback>
        <control shapeId="13369" r:id="rId57" name="Control 57"/>
      </mc:Fallback>
    </mc:AlternateContent>
    <mc:AlternateContent xmlns:mc="http://schemas.openxmlformats.org/markup-compatibility/2006">
      <mc:Choice Requires="x14">
        <control shapeId="13360" r:id="rId58" name="Control 48">
          <controlPr defaultSize="0" r:id="rId59">
            <anchor moveWithCells="1">
              <from>
                <xdr:col>9</xdr:col>
                <xdr:colOff>7620</xdr:colOff>
                <xdr:row>89</xdr:row>
                <xdr:rowOff>15240</xdr:rowOff>
              </from>
              <to>
                <xdr:col>9</xdr:col>
                <xdr:colOff>182880</xdr:colOff>
                <xdr:row>90</xdr:row>
                <xdr:rowOff>15240</xdr:rowOff>
              </to>
            </anchor>
          </controlPr>
        </control>
      </mc:Choice>
      <mc:Fallback>
        <control shapeId="13360" r:id="rId58" name="Control 48"/>
      </mc:Fallback>
    </mc:AlternateContent>
    <mc:AlternateContent xmlns:mc="http://schemas.openxmlformats.org/markup-compatibility/2006">
      <mc:Choice Requires="x14">
        <control shapeId="13359" r:id="rId60" name="Control 47">
          <controlPr defaultSize="0" r:id="rId54">
            <anchor moveWithCells="1">
              <from>
                <xdr:col>9</xdr:col>
                <xdr:colOff>7620</xdr:colOff>
                <xdr:row>85</xdr:row>
                <xdr:rowOff>68580</xdr:rowOff>
              </from>
              <to>
                <xdr:col>9</xdr:col>
                <xdr:colOff>182880</xdr:colOff>
                <xdr:row>86</xdr:row>
                <xdr:rowOff>68580</xdr:rowOff>
              </to>
            </anchor>
          </controlPr>
        </control>
      </mc:Choice>
      <mc:Fallback>
        <control shapeId="13359" r:id="rId60" name="Control 47"/>
      </mc:Fallback>
    </mc:AlternateContent>
    <mc:AlternateContent xmlns:mc="http://schemas.openxmlformats.org/markup-compatibility/2006">
      <mc:Choice Requires="x14">
        <control shapeId="13358" r:id="rId61" name="Control 46">
          <controlPr defaultSize="0" r:id="rId54">
            <anchor moveWithCells="1">
              <from>
                <xdr:col>9</xdr:col>
                <xdr:colOff>7620</xdr:colOff>
                <xdr:row>82</xdr:row>
                <xdr:rowOff>30480</xdr:rowOff>
              </from>
              <to>
                <xdr:col>9</xdr:col>
                <xdr:colOff>182880</xdr:colOff>
                <xdr:row>83</xdr:row>
                <xdr:rowOff>30480</xdr:rowOff>
              </to>
            </anchor>
          </controlPr>
        </control>
      </mc:Choice>
      <mc:Fallback>
        <control shapeId="13358" r:id="rId61" name="Control 46"/>
      </mc:Fallback>
    </mc:AlternateContent>
    <mc:AlternateContent xmlns:mc="http://schemas.openxmlformats.org/markup-compatibility/2006">
      <mc:Choice Requires="x14">
        <control shapeId="13357" r:id="rId62" name="Control 45">
          <controlPr defaultSize="0" autoPict="0" r:id="rId54">
            <anchor moveWithCells="1">
              <from>
                <xdr:col>9</xdr:col>
                <xdr:colOff>7620</xdr:colOff>
                <xdr:row>77</xdr:row>
                <xdr:rowOff>167640</xdr:rowOff>
              </from>
              <to>
                <xdr:col>9</xdr:col>
                <xdr:colOff>182880</xdr:colOff>
                <xdr:row>78</xdr:row>
                <xdr:rowOff>167640</xdr:rowOff>
              </to>
            </anchor>
          </controlPr>
        </control>
      </mc:Choice>
      <mc:Fallback>
        <control shapeId="13357" r:id="rId62" name="Control 45"/>
      </mc:Fallback>
    </mc:AlternateContent>
    <mc:AlternateContent xmlns:mc="http://schemas.openxmlformats.org/markup-compatibility/2006">
      <mc:Choice Requires="x14">
        <control shapeId="13348" r:id="rId63" name="Control 36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8" r:id="rId63" name="Control 36"/>
      </mc:Fallback>
    </mc:AlternateContent>
    <mc:AlternateContent xmlns:mc="http://schemas.openxmlformats.org/markup-compatibility/2006">
      <mc:Choice Requires="x14">
        <control shapeId="13347" r:id="rId65" name="Control 35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7" r:id="rId65" name="Control 35"/>
      </mc:Fallback>
    </mc:AlternateContent>
    <mc:AlternateContent xmlns:mc="http://schemas.openxmlformats.org/markup-compatibility/2006">
      <mc:Choice Requires="x14">
        <control shapeId="13346" r:id="rId66" name="Control 34">
          <controlPr defaultSize="0" autoPict="0" r:id="rId67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6" r:id="rId66" name="Control 34"/>
      </mc:Fallback>
    </mc:AlternateContent>
    <mc:AlternateContent xmlns:mc="http://schemas.openxmlformats.org/markup-compatibility/2006">
      <mc:Choice Requires="x14">
        <control shapeId="13345" r:id="rId68" name="Control 33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45" r:id="rId68" name="Control 33"/>
      </mc:Fallback>
    </mc:AlternateContent>
    <mc:AlternateContent xmlns:mc="http://schemas.openxmlformats.org/markup-compatibility/2006">
      <mc:Choice Requires="x14">
        <control shapeId="13324" r:id="rId69" name="Control 12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4" r:id="rId69" name="Control 12"/>
      </mc:Fallback>
    </mc:AlternateContent>
    <mc:AlternateContent xmlns:mc="http://schemas.openxmlformats.org/markup-compatibility/2006">
      <mc:Choice Requires="x14">
        <control shapeId="13323" r:id="rId70" name="Control 11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3" r:id="rId70" name="Control 11"/>
      </mc:Fallback>
    </mc:AlternateContent>
    <mc:AlternateContent xmlns:mc="http://schemas.openxmlformats.org/markup-compatibility/2006">
      <mc:Choice Requires="x14">
        <control shapeId="13322" r:id="rId71" name="Control 10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2" r:id="rId71" name="Control 10"/>
      </mc:Fallback>
    </mc:AlternateContent>
    <mc:AlternateContent xmlns:mc="http://schemas.openxmlformats.org/markup-compatibility/2006">
      <mc:Choice Requires="x14">
        <control shapeId="13321" r:id="rId72" name="Control 9">
          <controlPr defaultSize="0" autoPict="0" r:id="rId64">
            <anchor moveWithCells="1">
              <from>
                <xdr:col>7</xdr:col>
                <xdr:colOff>99060</xdr:colOff>
                <xdr:row>40</xdr:row>
                <xdr:rowOff>68580</xdr:rowOff>
              </from>
              <to>
                <xdr:col>7</xdr:col>
                <xdr:colOff>274320</xdr:colOff>
                <xdr:row>41</xdr:row>
                <xdr:rowOff>76200</xdr:rowOff>
              </to>
            </anchor>
          </controlPr>
        </control>
      </mc:Choice>
      <mc:Fallback>
        <control shapeId="13321" r:id="rId72" name="Control 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G7"/>
  <sheetViews>
    <sheetView workbookViewId="0">
      <selection activeCell="G19" sqref="G19"/>
    </sheetView>
  </sheetViews>
  <sheetFormatPr baseColWidth="10" defaultRowHeight="13.2" x14ac:dyDescent="0.25"/>
  <cols>
    <col min="2" max="2" width="14.33203125" customWidth="1"/>
    <col min="3" max="3" width="11.44140625" style="3" customWidth="1"/>
    <col min="4" max="4" width="11.44140625" style="4" customWidth="1"/>
    <col min="6" max="6" width="23.33203125" style="30" customWidth="1"/>
  </cols>
  <sheetData>
    <row r="1" spans="2:7" x14ac:dyDescent="0.25">
      <c r="F1" s="30" t="s">
        <v>193</v>
      </c>
      <c r="G1" t="s">
        <v>200</v>
      </c>
    </row>
    <row r="2" spans="2:7" x14ac:dyDescent="0.25">
      <c r="F2" s="30" t="s">
        <v>195</v>
      </c>
    </row>
    <row r="3" spans="2:7" x14ac:dyDescent="0.25">
      <c r="B3" t="s">
        <v>33</v>
      </c>
      <c r="C3" s="3" t="e">
        <f>$C$7*20%</f>
        <v>#REF!</v>
      </c>
      <c r="D3" s="4">
        <v>16</v>
      </c>
      <c r="G3" t="s">
        <v>198</v>
      </c>
    </row>
    <row r="4" spans="2:7" x14ac:dyDescent="0.25">
      <c r="B4" t="s">
        <v>34</v>
      </c>
      <c r="C4" s="3" t="e">
        <f>$C$7*15%</f>
        <v>#REF!</v>
      </c>
      <c r="D4" s="4">
        <v>13.5</v>
      </c>
      <c r="F4" s="30" t="s">
        <v>194</v>
      </c>
    </row>
    <row r="5" spans="2:7" x14ac:dyDescent="0.25">
      <c r="B5" t="s">
        <v>35</v>
      </c>
      <c r="C5" s="3" t="e">
        <f>$C$7*35%</f>
        <v>#REF!</v>
      </c>
      <c r="D5" s="4">
        <v>18</v>
      </c>
      <c r="F5" s="30" t="s">
        <v>196</v>
      </c>
      <c r="G5" t="s">
        <v>199</v>
      </c>
    </row>
    <row r="6" spans="2:7" x14ac:dyDescent="0.25">
      <c r="B6" t="s">
        <v>36</v>
      </c>
      <c r="C6" s="3" t="e">
        <f>$C$7*30%</f>
        <v>#REF!</v>
      </c>
      <c r="D6" s="4">
        <v>10</v>
      </c>
      <c r="F6" s="30" t="s">
        <v>197</v>
      </c>
      <c r="G6">
        <v>10</v>
      </c>
    </row>
    <row r="7" spans="2:7" s="5" customFormat="1" ht="24.75" customHeight="1" x14ac:dyDescent="0.25">
      <c r="C7" s="6" t="e">
        <f>#REF!</f>
        <v>#REF!</v>
      </c>
      <c r="D7" s="7" t="e">
        <f>(C3*D3+C4*D4+C5*D5+C6*D6)/C7</f>
        <v>#REF!</v>
      </c>
      <c r="F7" s="31"/>
    </row>
  </sheetData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B050"/>
  </sheetPr>
  <dimension ref="A1:I66"/>
  <sheetViews>
    <sheetView topLeftCell="A4" zoomScaleNormal="100" workbookViewId="0">
      <selection activeCell="C32" sqref="C32"/>
    </sheetView>
  </sheetViews>
  <sheetFormatPr baseColWidth="10" defaultColWidth="11.5546875" defaultRowHeight="13.2" x14ac:dyDescent="0.25"/>
  <cols>
    <col min="1" max="1" width="4.6640625" style="48" customWidth="1"/>
    <col min="2" max="2" width="43.6640625" style="55" customWidth="1"/>
    <col min="3" max="3" width="10.88671875" style="48" customWidth="1"/>
    <col min="4" max="4" width="1.44140625" style="48" customWidth="1"/>
    <col min="5" max="5" width="12.88671875" style="48" customWidth="1"/>
    <col min="6" max="6" width="69.44140625" style="67" customWidth="1"/>
    <col min="7" max="7" width="8.33203125" style="55" customWidth="1"/>
    <col min="8" max="9" width="8.44140625" style="48" customWidth="1"/>
    <col min="10" max="10" width="30.33203125" style="48" customWidth="1"/>
    <col min="11" max="16384" width="11.5546875" style="48"/>
  </cols>
  <sheetData>
    <row r="1" spans="2:9" ht="75.75" customHeight="1" x14ac:dyDescent="0.25"/>
    <row r="2" spans="2:9" ht="36.75" customHeight="1" x14ac:dyDescent="0.25">
      <c r="C2" s="171" t="s">
        <v>216</v>
      </c>
      <c r="E2" s="68" t="s">
        <v>217</v>
      </c>
      <c r="F2" s="69"/>
    </row>
    <row r="3" spans="2:9" ht="18" customHeight="1" x14ac:dyDescent="0.25">
      <c r="B3" s="70" t="s">
        <v>204</v>
      </c>
      <c r="C3" s="79">
        <v>16</v>
      </c>
      <c r="D3" s="71"/>
      <c r="E3" s="72">
        <v>16</v>
      </c>
    </row>
    <row r="4" spans="2:9" ht="18" customHeight="1" x14ac:dyDescent="0.25">
      <c r="B4" s="70" t="s">
        <v>205</v>
      </c>
      <c r="C4" s="79">
        <v>6</v>
      </c>
      <c r="D4" s="71">
        <v>5.5</v>
      </c>
      <c r="E4" s="72">
        <v>5.5</v>
      </c>
      <c r="F4" s="67" t="s">
        <v>273</v>
      </c>
    </row>
    <row r="5" spans="2:9" ht="18" customHeight="1" x14ac:dyDescent="0.25">
      <c r="B5" s="70" t="s">
        <v>209</v>
      </c>
      <c r="C5" s="79">
        <v>8</v>
      </c>
      <c r="D5" s="71"/>
      <c r="E5" s="73" t="s">
        <v>277</v>
      </c>
      <c r="G5"/>
      <c r="H5"/>
      <c r="I5"/>
    </row>
    <row r="6" spans="2:9" ht="18" customHeight="1" x14ac:dyDescent="0.25">
      <c r="B6" s="70" t="s">
        <v>206</v>
      </c>
      <c r="C6" s="79">
        <v>80</v>
      </c>
      <c r="D6" s="71"/>
      <c r="E6" s="72">
        <v>80</v>
      </c>
      <c r="F6" s="74"/>
      <c r="G6"/>
      <c r="H6"/>
      <c r="I6"/>
    </row>
    <row r="7" spans="2:9" ht="18" customHeight="1" x14ac:dyDescent="0.25">
      <c r="B7" s="70" t="s">
        <v>207</v>
      </c>
      <c r="C7" s="79">
        <v>0.92</v>
      </c>
      <c r="D7" s="71"/>
      <c r="E7" s="72">
        <v>0.92</v>
      </c>
      <c r="F7" s="67" t="s">
        <v>244</v>
      </c>
      <c r="G7"/>
      <c r="H7"/>
      <c r="I7"/>
    </row>
    <row r="8" spans="2:9" ht="18" customHeight="1" x14ac:dyDescent="0.25">
      <c r="B8" s="70" t="s">
        <v>238</v>
      </c>
      <c r="C8" s="79">
        <v>1.4</v>
      </c>
      <c r="D8" s="71"/>
      <c r="E8" s="72">
        <v>1.4</v>
      </c>
      <c r="F8" s="90" t="s">
        <v>245</v>
      </c>
      <c r="G8"/>
      <c r="H8"/>
      <c r="I8"/>
    </row>
    <row r="9" spans="2:9" ht="21.75" customHeight="1" x14ac:dyDescent="0.25">
      <c r="B9" s="70" t="s">
        <v>239</v>
      </c>
      <c r="C9" s="87">
        <v>0.16</v>
      </c>
      <c r="D9" s="71"/>
      <c r="E9" s="177" t="s">
        <v>276</v>
      </c>
      <c r="F9" s="67" t="s">
        <v>269</v>
      </c>
    </row>
    <row r="10" spans="2:9" ht="18" customHeight="1" x14ac:dyDescent="0.25">
      <c r="B10" s="70" t="s">
        <v>208</v>
      </c>
      <c r="C10" s="79">
        <v>220</v>
      </c>
      <c r="D10" s="71"/>
      <c r="E10" s="72" t="s">
        <v>270</v>
      </c>
      <c r="F10" s="67" t="s">
        <v>221</v>
      </c>
    </row>
    <row r="11" spans="2:9" ht="18" customHeight="1" x14ac:dyDescent="0.25">
      <c r="B11" s="70" t="s">
        <v>210</v>
      </c>
      <c r="C11" s="79">
        <v>0.41</v>
      </c>
      <c r="D11" s="71"/>
      <c r="E11" s="84">
        <f>véhicule!F38</f>
        <v>0.40806249999999999</v>
      </c>
      <c r="F11" s="67" t="s">
        <v>219</v>
      </c>
    </row>
    <row r="12" spans="2:9" ht="18" customHeight="1" x14ac:dyDescent="0.25">
      <c r="B12" s="70" t="s">
        <v>211</v>
      </c>
      <c r="C12" s="192">
        <f>véhicule!K12+véhicule!K33</f>
        <v>0.50260795454545448</v>
      </c>
      <c r="D12" s="71"/>
      <c r="E12" s="84">
        <f>véhicule!F40</f>
        <v>0.50260795454545448</v>
      </c>
      <c r="F12" s="67" t="s">
        <v>219</v>
      </c>
    </row>
    <row r="13" spans="2:9" ht="15" customHeight="1" x14ac:dyDescent="0.25">
      <c r="B13" s="70" t="s">
        <v>212</v>
      </c>
      <c r="C13" s="79">
        <v>20</v>
      </c>
      <c r="D13" s="71"/>
      <c r="E13" s="72"/>
      <c r="F13" s="67" t="s">
        <v>222</v>
      </c>
    </row>
    <row r="14" spans="2:9" ht="18" customHeight="1" x14ac:dyDescent="0.25">
      <c r="B14" s="70" t="s">
        <v>213</v>
      </c>
      <c r="C14" s="79">
        <v>15</v>
      </c>
      <c r="D14" s="71"/>
      <c r="E14" s="72">
        <v>20</v>
      </c>
    </row>
    <row r="15" spans="2:9" ht="21.75" customHeight="1" x14ac:dyDescent="0.25">
      <c r="B15" s="70" t="s">
        <v>214</v>
      </c>
      <c r="C15" s="79">
        <v>13</v>
      </c>
      <c r="D15" s="71"/>
      <c r="E15" s="72">
        <v>13</v>
      </c>
      <c r="F15" s="83" t="s">
        <v>272</v>
      </c>
    </row>
    <row r="16" spans="2:9" ht="18" customHeight="1" x14ac:dyDescent="0.25">
      <c r="B16" s="70" t="s">
        <v>215</v>
      </c>
      <c r="C16" s="79">
        <v>14</v>
      </c>
      <c r="D16" s="71"/>
      <c r="E16" s="72">
        <v>13.5</v>
      </c>
    </row>
    <row r="17" spans="1:9" ht="15.75" customHeight="1" x14ac:dyDescent="0.25">
      <c r="B17" s="75"/>
      <c r="C17" s="75"/>
      <c r="D17" s="75"/>
      <c r="E17" s="75"/>
    </row>
    <row r="18" spans="1:9" s="91" customFormat="1" ht="18" customHeight="1" x14ac:dyDescent="0.25">
      <c r="A18" s="169" t="s">
        <v>234</v>
      </c>
      <c r="B18" s="169"/>
      <c r="F18" s="170"/>
      <c r="G18" s="172"/>
    </row>
    <row r="19" spans="1:9" ht="18" customHeight="1" x14ac:dyDescent="0.25">
      <c r="B19" s="70" t="s">
        <v>209</v>
      </c>
      <c r="C19" s="79">
        <v>4</v>
      </c>
      <c r="D19" s="71"/>
      <c r="E19" s="73" t="s">
        <v>274</v>
      </c>
      <c r="G19"/>
      <c r="H19"/>
      <c r="I19"/>
    </row>
    <row r="20" spans="1:9" ht="18" customHeight="1" x14ac:dyDescent="0.25">
      <c r="B20" s="70" t="s">
        <v>208</v>
      </c>
      <c r="C20" s="79">
        <v>80</v>
      </c>
      <c r="D20" s="71"/>
      <c r="E20" s="72"/>
      <c r="F20" s="67" t="s">
        <v>221</v>
      </c>
    </row>
    <row r="21" spans="1:9" ht="18" customHeight="1" x14ac:dyDescent="0.25">
      <c r="B21" s="70" t="s">
        <v>235</v>
      </c>
      <c r="C21" s="80">
        <v>0.15</v>
      </c>
      <c r="D21" s="71"/>
      <c r="E21" s="177" t="s">
        <v>223</v>
      </c>
    </row>
    <row r="22" spans="1:9" ht="18" customHeight="1" x14ac:dyDescent="0.25">
      <c r="B22" s="70" t="s">
        <v>218</v>
      </c>
      <c r="C22" s="79" t="e">
        <f>#REF!</f>
        <v>#REF!</v>
      </c>
      <c r="D22" s="71"/>
      <c r="E22" s="72">
        <v>16</v>
      </c>
      <c r="F22" s="67" t="s">
        <v>220</v>
      </c>
    </row>
    <row r="23" spans="1:9" ht="18" customHeight="1" x14ac:dyDescent="0.25">
      <c r="B23" s="70" t="s">
        <v>236</v>
      </c>
      <c r="C23" s="81">
        <v>1.85</v>
      </c>
      <c r="D23" s="76"/>
      <c r="E23" s="77">
        <v>1.85</v>
      </c>
      <c r="F23" s="67" t="s">
        <v>233</v>
      </c>
    </row>
    <row r="24" spans="1:9" ht="18" customHeight="1" x14ac:dyDescent="0.25">
      <c r="B24" s="70" t="s">
        <v>237</v>
      </c>
      <c r="C24" s="82">
        <v>0.22</v>
      </c>
      <c r="D24" s="76"/>
      <c r="E24" s="78" t="s">
        <v>275</v>
      </c>
      <c r="F24" s="203" t="s">
        <v>284</v>
      </c>
    </row>
    <row r="25" spans="1:9" ht="15" customHeight="1" x14ac:dyDescent="0.25">
      <c r="F25" s="203"/>
    </row>
    <row r="26" spans="1:9" ht="24" customHeight="1" thickBot="1" x14ac:dyDescent="0.3">
      <c r="A26" s="202" t="s">
        <v>241</v>
      </c>
      <c r="B26" s="202"/>
      <c r="C26" s="88" t="s">
        <v>242</v>
      </c>
      <c r="D26" s="88"/>
      <c r="E26" s="89" t="s">
        <v>271</v>
      </c>
    </row>
    <row r="27" spans="1:9" ht="18" customHeight="1" thickBot="1" x14ac:dyDescent="0.3">
      <c r="A27" s="85"/>
      <c r="B27" s="86" t="s">
        <v>240</v>
      </c>
      <c r="C27" s="181" t="e">
        <f>#REF!</f>
        <v>#REF!</v>
      </c>
      <c r="D27" s="181"/>
      <c r="E27" s="182" t="e">
        <f>#REF!</f>
        <v>#REF!</v>
      </c>
    </row>
    <row r="28" spans="1:9" ht="18" customHeight="1" thickBot="1" x14ac:dyDescent="0.3">
      <c r="A28" s="85"/>
      <c r="B28" s="86" t="s">
        <v>243</v>
      </c>
      <c r="C28" s="183" t="e">
        <f>#REF!</f>
        <v>#REF!</v>
      </c>
      <c r="D28" s="183"/>
      <c r="E28" s="184" t="e">
        <f>#REF!</f>
        <v>#REF!</v>
      </c>
    </row>
    <row r="29" spans="1:9" ht="20.399999999999999" customHeight="1" x14ac:dyDescent="0.25"/>
    <row r="30" spans="1:9" ht="20.399999999999999" customHeight="1" x14ac:dyDescent="0.25"/>
    <row r="31" spans="1:9" ht="20.399999999999999" customHeight="1" x14ac:dyDescent="0.25"/>
    <row r="32" spans="1:9" ht="20.399999999999999" customHeight="1" x14ac:dyDescent="0.25"/>
    <row r="33" ht="20.399999999999999" customHeight="1" x14ac:dyDescent="0.25"/>
    <row r="34" ht="20.399999999999999" customHeight="1" x14ac:dyDescent="0.25"/>
    <row r="35" ht="20.399999999999999" customHeight="1" x14ac:dyDescent="0.25"/>
    <row r="36" ht="20.399999999999999" customHeight="1" x14ac:dyDescent="0.25"/>
    <row r="37" ht="20.399999999999999" customHeight="1" x14ac:dyDescent="0.25"/>
    <row r="38" ht="20.399999999999999" customHeight="1" x14ac:dyDescent="0.25"/>
    <row r="39" ht="20.399999999999999" customHeight="1" x14ac:dyDescent="0.25"/>
    <row r="40" ht="20.399999999999999" customHeight="1" x14ac:dyDescent="0.25"/>
    <row r="41" ht="20.399999999999999" customHeight="1" x14ac:dyDescent="0.25"/>
    <row r="42" ht="20.399999999999999" customHeight="1" x14ac:dyDescent="0.25"/>
    <row r="43" ht="20.399999999999999" customHeight="1" x14ac:dyDescent="0.25"/>
    <row r="44" ht="20.399999999999999" customHeight="1" x14ac:dyDescent="0.25"/>
    <row r="45" ht="20.399999999999999" customHeight="1" x14ac:dyDescent="0.25"/>
    <row r="46" ht="20.399999999999999" customHeight="1" x14ac:dyDescent="0.25"/>
    <row r="47" ht="20.399999999999999" customHeight="1" x14ac:dyDescent="0.25"/>
    <row r="48" ht="20.399999999999999" customHeight="1" x14ac:dyDescent="0.25"/>
    <row r="49" ht="20.399999999999999" customHeight="1" x14ac:dyDescent="0.25"/>
    <row r="50" ht="20.399999999999999" customHeight="1" x14ac:dyDescent="0.25"/>
    <row r="51" ht="20.399999999999999" customHeight="1" x14ac:dyDescent="0.25"/>
    <row r="52" ht="20.399999999999999" customHeight="1" x14ac:dyDescent="0.25"/>
    <row r="53" ht="20.399999999999999" customHeight="1" x14ac:dyDescent="0.25"/>
    <row r="54" ht="20.399999999999999" customHeight="1" x14ac:dyDescent="0.25"/>
    <row r="55" ht="20.399999999999999" customHeight="1" x14ac:dyDescent="0.25"/>
    <row r="56" ht="20.399999999999999" customHeight="1" x14ac:dyDescent="0.25"/>
    <row r="57" ht="20.399999999999999" customHeight="1" x14ac:dyDescent="0.25"/>
    <row r="58" ht="20.399999999999999" customHeight="1" x14ac:dyDescent="0.25"/>
    <row r="59" ht="20.399999999999999" customHeight="1" x14ac:dyDescent="0.25"/>
    <row r="60" ht="20.399999999999999" customHeight="1" x14ac:dyDescent="0.25"/>
    <row r="61" ht="20.399999999999999" customHeight="1" x14ac:dyDescent="0.25"/>
    <row r="62" ht="20.399999999999999" customHeight="1" x14ac:dyDescent="0.25"/>
    <row r="63" ht="20.399999999999999" customHeight="1" x14ac:dyDescent="0.25"/>
    <row r="64" ht="20.399999999999999" customHeight="1" x14ac:dyDescent="0.25"/>
    <row r="65" ht="20.399999999999999" customHeight="1" x14ac:dyDescent="0.25"/>
    <row r="66" ht="20.399999999999999" customHeight="1" x14ac:dyDescent="0.25"/>
  </sheetData>
  <mergeCells count="2">
    <mergeCell ref="A26:B26"/>
    <mergeCell ref="F24:F25"/>
  </mergeCells>
  <pageMargins left="0.43" right="0.28000000000000003" top="0.17" bottom="0.21" header="0.17" footer="0.28999999999999998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</sheetPr>
  <dimension ref="A1:AB37"/>
  <sheetViews>
    <sheetView view="pageBreakPreview" topLeftCell="A7" zoomScaleNormal="100" zoomScaleSheetLayoutView="100" workbookViewId="0">
      <selection activeCell="E31" sqref="E31:G31"/>
    </sheetView>
  </sheetViews>
  <sheetFormatPr baseColWidth="10" defaultColWidth="11.5546875" defaultRowHeight="24.75" customHeight="1" x14ac:dyDescent="0.25"/>
  <cols>
    <col min="1" max="1" width="11.44140625" style="159" customWidth="1"/>
    <col min="2" max="2" width="23.5546875" style="158" customWidth="1"/>
    <col min="3" max="3" width="3.44140625" style="159" customWidth="1"/>
    <col min="4" max="4" width="17.88671875" style="159" customWidth="1"/>
    <col min="5" max="5" width="4.6640625" style="159" customWidth="1"/>
    <col min="6" max="6" width="18.109375" style="159" customWidth="1"/>
    <col min="7" max="7" width="3.44140625" style="160" customWidth="1"/>
    <col min="8" max="8" width="18.109375" style="161" customWidth="1"/>
    <col min="9" max="9" width="3.44140625" style="162" customWidth="1"/>
    <col min="10" max="10" width="28.6640625" style="163" customWidth="1"/>
    <col min="11" max="11" width="1.6640625" style="164" customWidth="1"/>
    <col min="12" max="12" width="8.6640625" style="165" customWidth="1"/>
    <col min="13" max="13" width="1.5546875" style="161" customWidth="1"/>
    <col min="14" max="14" width="1.5546875" style="166" customWidth="1"/>
    <col min="15" max="21" width="1.5546875" style="159" customWidth="1"/>
    <col min="22" max="22" width="15.5546875" style="159" customWidth="1"/>
    <col min="23" max="23" width="15.5546875" style="167" customWidth="1"/>
    <col min="24" max="24" width="15.5546875" style="168" customWidth="1"/>
    <col min="25" max="25" width="15.5546875" style="159" customWidth="1"/>
    <col min="26" max="31" width="11.5546875" style="159"/>
    <col min="32" max="33" width="9.44140625" style="159" customWidth="1"/>
    <col min="34" max="34" width="11.33203125" style="159" customWidth="1"/>
    <col min="35" max="16384" width="11.5546875" style="159"/>
  </cols>
  <sheetData>
    <row r="1" spans="1:24" s="93" customFormat="1" ht="49.2" customHeight="1" x14ac:dyDescent="0.25">
      <c r="C1" s="207" t="s">
        <v>246</v>
      </c>
      <c r="D1" s="207"/>
      <c r="E1" s="207"/>
      <c r="F1" s="207"/>
      <c r="G1" s="207"/>
      <c r="H1" s="207"/>
      <c r="I1" s="207"/>
      <c r="J1" s="207"/>
      <c r="K1" s="193"/>
      <c r="L1" s="94"/>
      <c r="M1" s="94"/>
      <c r="N1" s="94"/>
      <c r="O1" s="94"/>
      <c r="P1" s="94"/>
      <c r="Q1" s="94"/>
      <c r="R1" s="94"/>
      <c r="W1" s="95"/>
      <c r="X1" s="96"/>
    </row>
    <row r="2" spans="1:24" s="93" customFormat="1" ht="24" customHeight="1" x14ac:dyDescent="0.2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W2" s="95"/>
      <c r="X2" s="96"/>
    </row>
    <row r="3" spans="1:24" s="93" customFormat="1" ht="24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W3" s="95"/>
      <c r="X3" s="96"/>
    </row>
    <row r="4" spans="1:24" s="97" customFormat="1" ht="24" customHeight="1" x14ac:dyDescent="0.25">
      <c r="B4" s="98"/>
      <c r="G4" s="99"/>
      <c r="H4" s="100"/>
      <c r="I4" s="101"/>
      <c r="J4" s="102"/>
      <c r="K4" s="103"/>
      <c r="L4" s="104"/>
      <c r="M4" s="105"/>
      <c r="N4" s="105"/>
      <c r="W4" s="106"/>
      <c r="X4" s="107"/>
    </row>
    <row r="5" spans="1:24" s="97" customFormat="1" ht="24" customHeight="1" x14ac:dyDescent="0.25">
      <c r="B5" s="98"/>
      <c r="G5" s="99"/>
      <c r="H5" s="100"/>
      <c r="I5" s="101"/>
      <c r="J5" s="102"/>
      <c r="K5" s="103"/>
      <c r="L5" s="108"/>
      <c r="M5" s="100"/>
      <c r="N5" s="105"/>
      <c r="V5" s="97" t="s">
        <v>247</v>
      </c>
      <c r="W5" s="106">
        <f>J7</f>
        <v>30</v>
      </c>
      <c r="X5" s="107">
        <f t="shared" ref="X5:X10" si="0">W5/$W$10</f>
        <v>0.16891419472286603</v>
      </c>
    </row>
    <row r="6" spans="1:24" s="116" customFormat="1" ht="14.4" x14ac:dyDescent="0.25">
      <c r="A6" s="97"/>
      <c r="B6" s="98"/>
      <c r="C6" s="109"/>
      <c r="D6" s="110"/>
      <c r="E6" s="111"/>
      <c r="F6" s="112" t="s">
        <v>0</v>
      </c>
      <c r="G6" s="113"/>
      <c r="H6" s="112" t="s">
        <v>1</v>
      </c>
      <c r="I6" s="113"/>
      <c r="J6" s="114" t="s">
        <v>248</v>
      </c>
      <c r="K6" s="103"/>
      <c r="L6" s="115"/>
      <c r="M6" s="100"/>
      <c r="N6" s="105"/>
      <c r="O6" s="97"/>
      <c r="P6" s="97"/>
      <c r="Q6" s="97"/>
      <c r="R6" s="97"/>
      <c r="S6" s="97"/>
      <c r="T6" s="97"/>
      <c r="U6" s="97"/>
      <c r="V6" s="116" t="s">
        <v>30</v>
      </c>
      <c r="W6" s="117">
        <f>J10+J24</f>
        <v>0</v>
      </c>
      <c r="X6" s="107">
        <f t="shared" si="0"/>
        <v>0</v>
      </c>
    </row>
    <row r="7" spans="1:24" s="97" customFormat="1" ht="14.4" x14ac:dyDescent="0.25">
      <c r="B7" s="98" t="s">
        <v>249</v>
      </c>
      <c r="C7" s="109"/>
      <c r="D7" s="110"/>
      <c r="E7" s="118"/>
      <c r="F7" s="194">
        <v>25</v>
      </c>
      <c r="G7" s="119" t="s">
        <v>2</v>
      </c>
      <c r="H7" s="195">
        <v>1.2</v>
      </c>
      <c r="I7" s="113" t="s">
        <v>3</v>
      </c>
      <c r="J7" s="121">
        <f>F7*H7</f>
        <v>30</v>
      </c>
      <c r="K7" s="103"/>
      <c r="L7" s="108"/>
      <c r="M7" s="100"/>
      <c r="N7" s="105"/>
      <c r="V7" s="97" t="s">
        <v>250</v>
      </c>
      <c r="W7" s="106">
        <f>J21-J20</f>
        <v>115.1875</v>
      </c>
      <c r="X7" s="107">
        <f t="shared" si="0"/>
        <v>0.64856012682133768</v>
      </c>
    </row>
    <row r="8" spans="1:24" s="97" customFormat="1" ht="14.4" x14ac:dyDescent="0.25">
      <c r="A8" s="116"/>
      <c r="B8" s="122"/>
      <c r="C8" s="116"/>
      <c r="D8" s="116"/>
      <c r="E8" s="116"/>
      <c r="F8" s="123"/>
      <c r="G8" s="124"/>
      <c r="H8" s="125"/>
      <c r="I8" s="126"/>
      <c r="J8" s="127" t="s">
        <v>4</v>
      </c>
      <c r="K8" s="103"/>
      <c r="L8" s="108"/>
      <c r="M8" s="100"/>
      <c r="N8" s="105"/>
      <c r="V8" s="97" t="s">
        <v>31</v>
      </c>
      <c r="W8" s="106">
        <f>J20+J27*5.5%</f>
        <v>11.598687500000002</v>
      </c>
      <c r="X8" s="107">
        <f t="shared" si="0"/>
        <v>6.5306098630155754E-2</v>
      </c>
    </row>
    <row r="9" spans="1:24" s="97" customFormat="1" ht="15" thickBot="1" x14ac:dyDescent="0.3">
      <c r="B9" s="98"/>
      <c r="D9" s="112" t="s">
        <v>5</v>
      </c>
      <c r="E9" s="111"/>
      <c r="F9" s="112" t="s">
        <v>6</v>
      </c>
      <c r="G9" s="113"/>
      <c r="H9" s="112" t="s">
        <v>251</v>
      </c>
      <c r="I9" s="113"/>
      <c r="J9" s="114" t="s">
        <v>7</v>
      </c>
      <c r="K9" s="103"/>
      <c r="L9" s="104"/>
      <c r="M9" s="100"/>
      <c r="N9" s="105"/>
      <c r="V9" s="97" t="s">
        <v>32</v>
      </c>
      <c r="W9" s="106">
        <f>J33</f>
        <v>20.818779620853093</v>
      </c>
      <c r="X9" s="107">
        <f t="shared" si="0"/>
        <v>0.11721957982564048</v>
      </c>
    </row>
    <row r="10" spans="1:24" s="97" customFormat="1" ht="15" thickBot="1" x14ac:dyDescent="0.3">
      <c r="B10" s="98" t="s">
        <v>8</v>
      </c>
      <c r="C10" s="128"/>
      <c r="D10" s="187">
        <f>'Saisie agneaux'!C6</f>
        <v>80</v>
      </c>
      <c r="E10" s="118" t="s">
        <v>2</v>
      </c>
      <c r="F10" s="186">
        <v>0</v>
      </c>
      <c r="G10" s="119" t="s">
        <v>9</v>
      </c>
      <c r="H10" s="196">
        <v>2</v>
      </c>
      <c r="I10" s="113" t="s">
        <v>3</v>
      </c>
      <c r="J10" s="121">
        <f>IF(H10=0,0,F10*D10/H10)</f>
        <v>0</v>
      </c>
      <c r="K10" s="103"/>
      <c r="L10" s="108"/>
      <c r="M10" s="100"/>
      <c r="N10" s="105"/>
      <c r="V10" s="97" t="s">
        <v>27</v>
      </c>
      <c r="W10" s="106">
        <f>SUM(W5:W9)</f>
        <v>177.6049671208531</v>
      </c>
      <c r="X10" s="107">
        <f t="shared" si="0"/>
        <v>1</v>
      </c>
    </row>
    <row r="11" spans="1:24" s="97" customFormat="1" ht="14.4" x14ac:dyDescent="0.25">
      <c r="B11" s="98"/>
      <c r="D11" s="111"/>
      <c r="E11" s="111"/>
      <c r="F11" s="111"/>
      <c r="G11" s="113"/>
      <c r="H11" s="129"/>
      <c r="I11" s="130"/>
      <c r="J11" s="131" t="s">
        <v>4</v>
      </c>
      <c r="K11" s="103"/>
      <c r="L11" s="108"/>
      <c r="M11" s="100"/>
      <c r="N11" s="105"/>
      <c r="W11" s="106"/>
      <c r="X11" s="107"/>
    </row>
    <row r="12" spans="1:24" s="97" customFormat="1" ht="15" thickBot="1" x14ac:dyDescent="0.3">
      <c r="B12" s="98"/>
      <c r="E12" s="111"/>
      <c r="F12" s="112" t="s">
        <v>0</v>
      </c>
      <c r="G12" s="113"/>
      <c r="H12" s="112" t="s">
        <v>1</v>
      </c>
      <c r="I12" s="113"/>
      <c r="J12" s="114" t="s">
        <v>252</v>
      </c>
      <c r="K12" s="103"/>
      <c r="L12" s="104"/>
      <c r="M12" s="100"/>
      <c r="N12" s="105"/>
    </row>
    <row r="13" spans="1:24" s="97" customFormat="1" ht="15" thickBot="1" x14ac:dyDescent="0.3">
      <c r="B13" s="98" t="s">
        <v>10</v>
      </c>
      <c r="D13" s="111"/>
      <c r="E13" s="111"/>
      <c r="F13" s="188">
        <f>F7</f>
        <v>25</v>
      </c>
      <c r="G13" s="113" t="s">
        <v>2</v>
      </c>
      <c r="H13" s="195">
        <v>0.92</v>
      </c>
      <c r="I13" s="113" t="s">
        <v>3</v>
      </c>
      <c r="J13" s="121">
        <f>F13*H13</f>
        <v>23</v>
      </c>
      <c r="K13" s="103"/>
      <c r="L13" s="108"/>
      <c r="M13" s="100"/>
      <c r="N13" s="105"/>
    </row>
    <row r="14" spans="1:24" s="97" customFormat="1" ht="15" thickBot="1" x14ac:dyDescent="0.3">
      <c r="B14" s="98" t="s">
        <v>253</v>
      </c>
      <c r="E14" s="111"/>
      <c r="F14" s="188">
        <f>F7</f>
        <v>25</v>
      </c>
      <c r="G14" s="113" t="s">
        <v>2</v>
      </c>
      <c r="H14" s="195">
        <v>1.1499999999999999</v>
      </c>
      <c r="I14" s="113" t="s">
        <v>3</v>
      </c>
      <c r="J14" s="121">
        <f>F14*H14</f>
        <v>28.749999999999996</v>
      </c>
      <c r="K14" s="103"/>
      <c r="L14" s="108"/>
      <c r="M14" s="100"/>
      <c r="N14" s="105"/>
      <c r="W14" s="106"/>
      <c r="X14" s="107"/>
    </row>
    <row r="15" spans="1:24" s="97" customFormat="1" ht="15" thickBot="1" x14ac:dyDescent="0.3">
      <c r="B15" s="98"/>
      <c r="D15" s="112" t="s">
        <v>254</v>
      </c>
      <c r="E15" s="197">
        <v>0.45</v>
      </c>
      <c r="F15" s="132"/>
      <c r="G15" s="113"/>
      <c r="H15" s="120"/>
      <c r="I15" s="113"/>
      <c r="J15" s="113"/>
      <c r="K15" s="103"/>
      <c r="L15" s="108"/>
      <c r="M15" s="100"/>
      <c r="N15" s="105"/>
      <c r="W15" s="106"/>
      <c r="X15" s="107"/>
    </row>
    <row r="16" spans="1:24" s="97" customFormat="1" ht="15" thickBot="1" x14ac:dyDescent="0.3">
      <c r="B16" s="98" t="s">
        <v>255</v>
      </c>
      <c r="D16" s="111"/>
      <c r="E16" s="111"/>
      <c r="F16" s="188">
        <f>$F$7*(1-$E$15)</f>
        <v>13.750000000000002</v>
      </c>
      <c r="G16" s="113" t="s">
        <v>2</v>
      </c>
      <c r="H16" s="195">
        <v>3.5</v>
      </c>
      <c r="I16" s="113" t="s">
        <v>3</v>
      </c>
      <c r="J16" s="121">
        <f>F16*H16</f>
        <v>48.125000000000007</v>
      </c>
      <c r="K16" s="103"/>
      <c r="L16" s="108"/>
      <c r="M16" s="100"/>
      <c r="N16" s="105"/>
    </row>
    <row r="17" spans="2:28" s="97" customFormat="1" ht="15" thickBot="1" x14ac:dyDescent="0.3">
      <c r="B17" s="98" t="s">
        <v>256</v>
      </c>
      <c r="D17" s="111"/>
      <c r="E17" s="111"/>
      <c r="F17" s="188">
        <f>F16</f>
        <v>13.750000000000002</v>
      </c>
      <c r="G17" s="113" t="s">
        <v>2</v>
      </c>
      <c r="H17" s="195">
        <v>0.75</v>
      </c>
      <c r="I17" s="113" t="s">
        <v>3</v>
      </c>
      <c r="J17" s="121">
        <f>F17*H17</f>
        <v>10.312500000000002</v>
      </c>
      <c r="K17" s="103"/>
      <c r="L17" s="108"/>
      <c r="M17" s="100"/>
      <c r="N17" s="105"/>
      <c r="W17" s="106"/>
      <c r="X17" s="107"/>
    </row>
    <row r="18" spans="2:28" s="97" customFormat="1" ht="14.4" x14ac:dyDescent="0.25">
      <c r="B18" s="98" t="s">
        <v>257</v>
      </c>
      <c r="D18" s="111"/>
      <c r="E18" s="111"/>
      <c r="F18" s="173"/>
      <c r="G18" s="113" t="s">
        <v>2</v>
      </c>
      <c r="H18" s="195"/>
      <c r="I18" s="113" t="s">
        <v>3</v>
      </c>
      <c r="J18" s="121">
        <f>F18*H18</f>
        <v>0</v>
      </c>
      <c r="K18" s="103"/>
      <c r="L18" s="108"/>
      <c r="M18" s="100"/>
      <c r="N18" s="105"/>
      <c r="W18" s="106"/>
      <c r="X18" s="107"/>
    </row>
    <row r="19" spans="2:28" s="97" customFormat="1" ht="14.4" x14ac:dyDescent="0.25">
      <c r="B19" s="98" t="s">
        <v>258</v>
      </c>
      <c r="D19" s="111"/>
      <c r="E19" s="111"/>
      <c r="F19" s="132"/>
      <c r="G19" s="113"/>
      <c r="H19" s="195">
        <v>10</v>
      </c>
      <c r="I19" s="113" t="s">
        <v>3</v>
      </c>
      <c r="J19" s="121">
        <f>H19/H10</f>
        <v>5</v>
      </c>
      <c r="K19" s="103"/>
      <c r="L19" s="108"/>
      <c r="M19" s="100"/>
      <c r="N19" s="105"/>
      <c r="W19" s="106"/>
      <c r="X19" s="107"/>
    </row>
    <row r="20" spans="2:28" s="97" customFormat="1" ht="15" thickBot="1" x14ac:dyDescent="0.3">
      <c r="B20" s="98" t="s">
        <v>259</v>
      </c>
      <c r="D20" s="111"/>
      <c r="E20" s="111"/>
      <c r="F20" s="132"/>
      <c r="G20" s="113"/>
      <c r="H20" s="120"/>
      <c r="I20" s="113"/>
      <c r="J20" s="121">
        <f>0.128*F13+0.225</f>
        <v>3.4250000000000003</v>
      </c>
      <c r="K20" s="103"/>
      <c r="L20" s="108"/>
      <c r="M20" s="100"/>
      <c r="N20" s="105"/>
      <c r="W20" s="106"/>
      <c r="X20" s="107"/>
    </row>
    <row r="21" spans="2:28" s="97" customFormat="1" ht="15" thickBot="1" x14ac:dyDescent="0.3">
      <c r="B21" s="98"/>
      <c r="D21" s="111"/>
      <c r="E21" s="111"/>
      <c r="F21" s="132"/>
      <c r="G21" s="113"/>
      <c r="H21" s="133" t="s">
        <v>260</v>
      </c>
      <c r="I21" s="134"/>
      <c r="J21" s="135">
        <f>SUM(J13:J20)</f>
        <v>118.6125</v>
      </c>
      <c r="K21" s="103"/>
      <c r="L21" s="108"/>
      <c r="M21" s="100"/>
      <c r="N21" s="105"/>
      <c r="W21" s="106"/>
      <c r="X21" s="107"/>
    </row>
    <row r="22" spans="2:28" s="97" customFormat="1" ht="14.4" x14ac:dyDescent="0.25">
      <c r="B22" s="98"/>
      <c r="D22" s="111"/>
      <c r="E22" s="111"/>
      <c r="F22" s="132"/>
      <c r="G22" s="113"/>
      <c r="H22" s="120"/>
      <c r="I22" s="120"/>
      <c r="J22" s="136">
        <f>J21/F16</f>
        <v>8.6263636363636351</v>
      </c>
      <c r="K22" s="103"/>
      <c r="L22" s="120"/>
      <c r="M22" s="204"/>
      <c r="N22" s="204"/>
      <c r="O22" s="204"/>
      <c r="P22" s="137"/>
      <c r="W22" s="106"/>
      <c r="X22" s="107"/>
    </row>
    <row r="23" spans="2:28" s="97" customFormat="1" ht="15" thickBot="1" x14ac:dyDescent="0.3">
      <c r="B23" s="98"/>
      <c r="D23" s="112" t="s">
        <v>12</v>
      </c>
      <c r="E23" s="111"/>
      <c r="F23" s="112" t="s">
        <v>6</v>
      </c>
      <c r="G23" s="113"/>
      <c r="H23" s="112" t="s">
        <v>251</v>
      </c>
      <c r="I23" s="113"/>
      <c r="J23" s="114" t="s">
        <v>15</v>
      </c>
      <c r="K23" s="103"/>
      <c r="L23" s="104"/>
      <c r="M23" s="100"/>
      <c r="N23" s="105"/>
    </row>
    <row r="24" spans="2:28" s="97" customFormat="1" ht="15" thickBot="1" x14ac:dyDescent="0.3">
      <c r="B24" s="98" t="s">
        <v>13</v>
      </c>
      <c r="D24" s="187">
        <f>'Saisie agneaux'!C10</f>
        <v>220</v>
      </c>
      <c r="E24" s="111" t="s">
        <v>2</v>
      </c>
      <c r="F24" s="186">
        <v>0</v>
      </c>
      <c r="G24" s="113" t="s">
        <v>9</v>
      </c>
      <c r="H24" s="185">
        <f>H10</f>
        <v>2</v>
      </c>
      <c r="I24" s="113" t="s">
        <v>3</v>
      </c>
      <c r="J24" s="121">
        <f>IF(H24=0,0,F24*D24/H24)</f>
        <v>0</v>
      </c>
      <c r="K24" s="103"/>
      <c r="L24" s="108"/>
      <c r="M24" s="100"/>
      <c r="N24" s="105"/>
      <c r="T24" s="97" t="s">
        <v>14</v>
      </c>
    </row>
    <row r="25" spans="2:28" s="97" customFormat="1" ht="14.4" x14ac:dyDescent="0.25">
      <c r="B25" s="98"/>
      <c r="C25" s="98"/>
      <c r="D25" s="98"/>
      <c r="E25" s="98"/>
      <c r="F25" s="98"/>
      <c r="G25" s="98"/>
      <c r="H25" s="98"/>
      <c r="I25" s="98"/>
      <c r="J25" s="138" t="s">
        <v>3</v>
      </c>
      <c r="K25" s="103"/>
      <c r="M25" s="100"/>
      <c r="N25" s="105"/>
    </row>
    <row r="26" spans="2:28" s="97" customFormat="1" ht="14.4" x14ac:dyDescent="0.25">
      <c r="B26" s="139"/>
      <c r="C26" s="139"/>
      <c r="D26" s="139"/>
      <c r="E26" s="139"/>
      <c r="F26" s="139"/>
      <c r="G26" s="139"/>
      <c r="H26" s="139"/>
      <c r="I26" s="139"/>
      <c r="J26" s="114" t="s">
        <v>261</v>
      </c>
      <c r="K26" s="103"/>
      <c r="L26" s="104"/>
    </row>
    <row r="27" spans="2:28" s="97" customFormat="1" ht="14.4" x14ac:dyDescent="0.25">
      <c r="B27" s="140" t="s">
        <v>262</v>
      </c>
      <c r="C27" s="140"/>
      <c r="D27" s="140"/>
      <c r="E27" s="140"/>
      <c r="F27" s="140"/>
      <c r="G27" s="141"/>
      <c r="H27" s="141"/>
      <c r="I27" s="142" t="s">
        <v>3</v>
      </c>
      <c r="J27" s="143">
        <f>J7+J10+J21+J24</f>
        <v>148.61250000000001</v>
      </c>
      <c r="K27" s="103"/>
      <c r="L27" s="108"/>
      <c r="M27" s="100"/>
      <c r="N27" s="105"/>
    </row>
    <row r="28" spans="2:28" s="97" customFormat="1" ht="14.4" x14ac:dyDescent="0.25">
      <c r="B28" s="98"/>
      <c r="D28" s="111"/>
      <c r="E28" s="111"/>
      <c r="F28" s="111"/>
      <c r="G28" s="113"/>
      <c r="H28" s="129"/>
      <c r="I28" s="130"/>
      <c r="J28" s="138"/>
      <c r="K28" s="103"/>
      <c r="L28" s="104"/>
      <c r="M28" s="100"/>
      <c r="N28" s="105"/>
    </row>
    <row r="29" spans="2:28" s="97" customFormat="1" ht="14.4" x14ac:dyDescent="0.25">
      <c r="B29" s="98"/>
      <c r="D29" s="111"/>
      <c r="E29" s="111"/>
      <c r="F29" s="112" t="s">
        <v>11</v>
      </c>
      <c r="G29" s="113"/>
      <c r="H29" s="112" t="s">
        <v>1</v>
      </c>
      <c r="I29" s="113"/>
      <c r="J29" s="114" t="s">
        <v>201</v>
      </c>
      <c r="K29" s="103"/>
      <c r="L29" s="104"/>
      <c r="M29" s="100"/>
      <c r="N29" s="105"/>
    </row>
    <row r="30" spans="2:28" s="97" customFormat="1" ht="14.4" x14ac:dyDescent="0.25">
      <c r="B30" s="144" t="s">
        <v>201</v>
      </c>
      <c r="C30" s="145"/>
      <c r="D30" s="141"/>
      <c r="E30" s="146"/>
      <c r="F30" s="147">
        <f>(F16+F18)</f>
        <v>13.750000000000002</v>
      </c>
      <c r="G30" s="142" t="s">
        <v>2</v>
      </c>
      <c r="H30" s="148">
        <f>H31/1.055</f>
        <v>12.322274881516588</v>
      </c>
      <c r="I30" s="142" t="s">
        <v>3</v>
      </c>
      <c r="J30" s="143">
        <f>F30*H30</f>
        <v>169.4312796208531</v>
      </c>
      <c r="K30" s="103"/>
      <c r="L30" s="108"/>
      <c r="M30" s="100"/>
      <c r="N30" s="105"/>
      <c r="V30" s="174" t="s">
        <v>263</v>
      </c>
      <c r="W30" s="175"/>
      <c r="X30" s="175"/>
      <c r="Y30" s="175"/>
      <c r="Z30" s="175"/>
      <c r="AA30" s="176">
        <f>0.019*F7</f>
        <v>0.47499999999999998</v>
      </c>
      <c r="AB30" s="175" t="s">
        <v>264</v>
      </c>
    </row>
    <row r="31" spans="2:28" s="97" customFormat="1" ht="14.4" x14ac:dyDescent="0.25">
      <c r="B31" s="98"/>
      <c r="E31" s="205"/>
      <c r="F31" s="205"/>
      <c r="G31" s="205"/>
      <c r="H31" s="198">
        <v>13</v>
      </c>
      <c r="I31" s="149"/>
      <c r="J31" s="149"/>
      <c r="K31" s="103"/>
      <c r="L31" s="108"/>
      <c r="M31" s="150"/>
      <c r="N31" s="151"/>
      <c r="O31" s="152"/>
      <c r="P31" s="152"/>
      <c r="Q31" s="152"/>
      <c r="R31" s="152"/>
      <c r="S31" s="152"/>
      <c r="T31" s="152"/>
      <c r="U31" s="152"/>
      <c r="V31" s="174" t="s">
        <v>265</v>
      </c>
      <c r="W31" s="175"/>
      <c r="X31" s="175"/>
      <c r="Y31" s="175"/>
      <c r="Z31" s="175"/>
      <c r="AA31" s="176">
        <f>0.225+0.147*F7</f>
        <v>3.9</v>
      </c>
      <c r="AB31" s="175" t="s">
        <v>264</v>
      </c>
    </row>
    <row r="32" spans="2:28" s="97" customFormat="1" ht="14.4" x14ac:dyDescent="0.25">
      <c r="B32" s="139"/>
      <c r="C32" s="139"/>
      <c r="D32" s="139"/>
      <c r="E32" s="139"/>
      <c r="F32" s="139"/>
      <c r="G32" s="139"/>
      <c r="H32" s="139"/>
      <c r="I32" s="139"/>
      <c r="J32" s="114" t="s">
        <v>266</v>
      </c>
      <c r="K32" s="103"/>
      <c r="L32" s="104"/>
      <c r="M32" s="100"/>
      <c r="N32" s="105"/>
      <c r="V32" s="175"/>
      <c r="W32" s="175"/>
      <c r="X32" s="175" t="s">
        <v>267</v>
      </c>
      <c r="Y32" s="175"/>
      <c r="Z32" s="175"/>
      <c r="AA32" s="176">
        <f>AA31-AA30</f>
        <v>3.4249999999999998</v>
      </c>
      <c r="AB32" s="175"/>
    </row>
    <row r="33" spans="2:24" s="97" customFormat="1" ht="14.4" x14ac:dyDescent="0.25">
      <c r="B33" s="140" t="s">
        <v>268</v>
      </c>
      <c r="C33" s="140"/>
      <c r="D33" s="140"/>
      <c r="E33" s="140"/>
      <c r="F33" s="140"/>
      <c r="G33" s="141"/>
      <c r="H33" s="141"/>
      <c r="I33" s="142" t="s">
        <v>3</v>
      </c>
      <c r="J33" s="143">
        <f>J30-J27</f>
        <v>20.818779620853093</v>
      </c>
      <c r="K33" s="103"/>
      <c r="L33" s="104"/>
      <c r="M33" s="100"/>
      <c r="N33" s="105"/>
    </row>
    <row r="34" spans="2:24" s="97" customFormat="1" ht="14.4" x14ac:dyDescent="0.25">
      <c r="B34" s="153"/>
      <c r="C34" s="153"/>
      <c r="D34" s="153"/>
      <c r="E34" s="153"/>
      <c r="F34" s="153"/>
      <c r="G34" s="118"/>
      <c r="H34" s="118"/>
      <c r="I34" s="119"/>
      <c r="J34" s="154"/>
      <c r="K34" s="103"/>
      <c r="L34" s="104"/>
      <c r="M34" s="100"/>
      <c r="N34" s="105"/>
    </row>
    <row r="35" spans="2:24" s="152" customFormat="1" ht="14.4" x14ac:dyDescent="0.25">
      <c r="B35" s="206"/>
      <c r="C35" s="206"/>
      <c r="D35" s="206"/>
      <c r="E35" s="206"/>
      <c r="F35" s="206"/>
      <c r="G35" s="206"/>
      <c r="H35" s="206"/>
      <c r="I35" s="206"/>
      <c r="J35" s="155"/>
      <c r="K35" s="150"/>
      <c r="L35" s="150"/>
      <c r="M35" s="100"/>
      <c r="N35" s="105"/>
      <c r="O35" s="97"/>
      <c r="P35" s="97"/>
      <c r="Q35" s="97"/>
      <c r="R35" s="97"/>
      <c r="S35" s="97"/>
      <c r="T35" s="97"/>
      <c r="U35" s="97"/>
      <c r="W35" s="156"/>
      <c r="X35" s="157"/>
    </row>
    <row r="36" spans="2:24" ht="14.4" x14ac:dyDescent="0.25">
      <c r="W36" s="167" t="s">
        <v>14</v>
      </c>
    </row>
    <row r="37" spans="2:24" ht="6.75" customHeight="1" x14ac:dyDescent="0.25">
      <c r="J37" s="163" t="s">
        <v>14</v>
      </c>
    </row>
  </sheetData>
  <mergeCells count="5">
    <mergeCell ref="M22:O22"/>
    <mergeCell ref="E31:G31"/>
    <mergeCell ref="B35:E35"/>
    <mergeCell ref="F35:I35"/>
    <mergeCell ref="C1:J1"/>
  </mergeCells>
  <pageMargins left="0.17" right="0.31" top="0.3" bottom="0.17" header="0.3" footer="0.17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2:B3"/>
  <sheetViews>
    <sheetView workbookViewId="0">
      <selection activeCell="B3" sqref="B3"/>
    </sheetView>
  </sheetViews>
  <sheetFormatPr baseColWidth="10" defaultRowHeight="13.2" x14ac:dyDescent="0.25"/>
  <cols>
    <col min="1" max="1" width="21.109375" style="1" customWidth="1"/>
    <col min="2" max="2" width="11.44140625" style="2" customWidth="1"/>
  </cols>
  <sheetData>
    <row r="2" spans="1:2" x14ac:dyDescent="0.25">
      <c r="A2" s="1" t="s">
        <v>202</v>
      </c>
      <c r="B2" s="46">
        <v>5.5E-2</v>
      </c>
    </row>
    <row r="3" spans="1:2" x14ac:dyDescent="0.25">
      <c r="A3" s="1" t="s">
        <v>203</v>
      </c>
      <c r="B3" s="47">
        <v>9.67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8"/>
  </sheetPr>
  <dimension ref="A1:T41"/>
  <sheetViews>
    <sheetView tabSelected="1" view="pageBreakPreview" topLeftCell="A18" zoomScale="79" zoomScaleNormal="79" zoomScaleSheetLayoutView="79" workbookViewId="0">
      <selection activeCell="E35" sqref="E35"/>
    </sheetView>
  </sheetViews>
  <sheetFormatPr baseColWidth="10" defaultColWidth="11.5546875" defaultRowHeight="13.2" x14ac:dyDescent="0.25"/>
  <cols>
    <col min="1" max="1" width="4.6640625" style="48" customWidth="1"/>
    <col min="2" max="3" width="11.5546875" style="48"/>
    <col min="4" max="4" width="30.44140625" style="48" customWidth="1"/>
    <col min="5" max="5" width="10" style="48" customWidth="1"/>
    <col min="6" max="6" width="9.88671875" style="48" customWidth="1"/>
    <col min="7" max="7" width="38.6640625" style="48" customWidth="1"/>
    <col min="8" max="8" width="11.44140625" style="52" customWidth="1"/>
    <col min="9" max="9" width="4.5546875" style="48" customWidth="1"/>
    <col min="10" max="10" width="7.109375" style="48" customWidth="1"/>
    <col min="11" max="11" width="9.33203125" style="48" customWidth="1"/>
    <col min="12" max="16384" width="11.5546875" style="48"/>
  </cols>
  <sheetData>
    <row r="1" spans="1:20" s="91" customFormat="1" ht="79.2" customHeight="1" x14ac:dyDescent="0.4">
      <c r="C1" s="92" t="s">
        <v>226</v>
      </c>
      <c r="E1" s="92"/>
      <c r="F1" s="92"/>
      <c r="G1" s="92"/>
      <c r="H1" s="92"/>
      <c r="I1" s="92"/>
      <c r="J1" s="92"/>
      <c r="K1" s="92"/>
      <c r="L1" s="92"/>
      <c r="M1" s="208" t="s">
        <v>278</v>
      </c>
      <c r="N1" s="208"/>
      <c r="O1" s="208"/>
      <c r="P1" s="208"/>
      <c r="Q1" s="208"/>
      <c r="R1" s="92"/>
      <c r="S1" s="92"/>
      <c r="T1" s="92"/>
    </row>
    <row r="2" spans="1:20" ht="23.4" customHeight="1" x14ac:dyDescent="0.4">
      <c r="D2" s="50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7.399999999999999" x14ac:dyDescent="0.25">
      <c r="A3" s="179" t="s">
        <v>224</v>
      </c>
      <c r="B3" s="179"/>
      <c r="C3" s="179"/>
      <c r="D3" s="179"/>
      <c r="E3" s="178"/>
      <c r="F3" s="180"/>
    </row>
    <row r="5" spans="1:20" x14ac:dyDescent="0.25">
      <c r="B5" s="53" t="s">
        <v>26</v>
      </c>
      <c r="E5" s="199">
        <v>15000</v>
      </c>
    </row>
    <row r="6" spans="1:20" ht="13.8" thickBot="1" x14ac:dyDescent="0.3">
      <c r="B6" s="53"/>
    </row>
    <row r="7" spans="1:20" ht="13.8" thickBot="1" x14ac:dyDescent="0.3">
      <c r="B7" s="53" t="s">
        <v>19</v>
      </c>
      <c r="E7" s="199">
        <v>12</v>
      </c>
      <c r="G7" s="55" t="s">
        <v>23</v>
      </c>
      <c r="H7" s="189">
        <f>E5/(E7*E9)</f>
        <v>8.3333333333333329E-2</v>
      </c>
    </row>
    <row r="8" spans="1:20" x14ac:dyDescent="0.25">
      <c r="B8" s="53"/>
    </row>
    <row r="9" spans="1:20" x14ac:dyDescent="0.25">
      <c r="B9" s="53" t="s">
        <v>16</v>
      </c>
      <c r="E9" s="199">
        <v>15000</v>
      </c>
    </row>
    <row r="10" spans="1:20" x14ac:dyDescent="0.25">
      <c r="B10" s="53"/>
    </row>
    <row r="11" spans="1:20" ht="13.8" thickBot="1" x14ac:dyDescent="0.3">
      <c r="B11" s="53" t="s">
        <v>17</v>
      </c>
      <c r="E11" s="199">
        <v>7.5</v>
      </c>
      <c r="M11" s="55" t="s">
        <v>281</v>
      </c>
    </row>
    <row r="12" spans="1:20" ht="16.2" thickBot="1" x14ac:dyDescent="0.3">
      <c r="B12" s="53"/>
      <c r="G12" s="55" t="s">
        <v>24</v>
      </c>
      <c r="H12" s="189">
        <f>E11*E13/100</f>
        <v>8.6249999999999993E-2</v>
      </c>
      <c r="J12" s="56" t="s">
        <v>27</v>
      </c>
      <c r="K12" s="190">
        <f>H7+H12+H17</f>
        <v>0.24806249999999996</v>
      </c>
    </row>
    <row r="13" spans="1:20" x14ac:dyDescent="0.25">
      <c r="B13" s="53" t="s">
        <v>18</v>
      </c>
      <c r="E13" s="199">
        <v>1.1499999999999999</v>
      </c>
      <c r="M13" s="48" t="s">
        <v>280</v>
      </c>
    </row>
    <row r="14" spans="1:20" x14ac:dyDescent="0.25">
      <c r="B14" s="53"/>
    </row>
    <row r="15" spans="1:20" x14ac:dyDescent="0.25">
      <c r="B15" s="53" t="s">
        <v>20</v>
      </c>
      <c r="E15" s="199">
        <v>700</v>
      </c>
      <c r="M15" s="55" t="s">
        <v>282</v>
      </c>
    </row>
    <row r="16" spans="1:20" ht="13.8" thickBot="1" x14ac:dyDescent="0.3">
      <c r="R16" s="57"/>
    </row>
    <row r="17" spans="1:13" ht="13.8" thickBot="1" x14ac:dyDescent="0.3">
      <c r="B17" s="55" t="s">
        <v>21</v>
      </c>
      <c r="E17" s="199">
        <v>300</v>
      </c>
      <c r="G17" s="55" t="s">
        <v>25</v>
      </c>
      <c r="H17" s="189">
        <f>(E15+E17+E19)/E9</f>
        <v>7.8479166666666669E-2</v>
      </c>
      <c r="M17" s="55" t="s">
        <v>283</v>
      </c>
    </row>
    <row r="19" spans="1:13" x14ac:dyDescent="0.25">
      <c r="B19" s="55" t="s">
        <v>22</v>
      </c>
      <c r="E19" s="200">
        <f>0.05*(((E5/E7))+(E11*E9*E13/100)+E15+E17)</f>
        <v>177.1875</v>
      </c>
    </row>
    <row r="20" spans="1:13" ht="28.95" customHeight="1" x14ac:dyDescent="0.25"/>
    <row r="21" spans="1:13" ht="17.399999999999999" x14ac:dyDescent="0.25">
      <c r="A21" s="209" t="s">
        <v>28</v>
      </c>
      <c r="B21" s="209"/>
      <c r="C21" s="209"/>
      <c r="D21" s="209"/>
      <c r="E21" s="51"/>
      <c r="F21" s="180"/>
    </row>
    <row r="23" spans="1:13" x14ac:dyDescent="0.25">
      <c r="B23" s="53" t="s">
        <v>29</v>
      </c>
      <c r="E23" s="199">
        <v>3000</v>
      </c>
    </row>
    <row r="24" spans="1:13" ht="13.8" thickBot="1" x14ac:dyDescent="0.3">
      <c r="B24" s="53"/>
    </row>
    <row r="25" spans="1:13" ht="16.2" thickBot="1" x14ac:dyDescent="0.3">
      <c r="B25" s="53" t="s">
        <v>19</v>
      </c>
      <c r="E25" s="199">
        <v>15</v>
      </c>
      <c r="G25" s="55" t="s">
        <v>227</v>
      </c>
      <c r="I25" s="52"/>
      <c r="J25" s="56" t="s">
        <v>27</v>
      </c>
      <c r="K25" s="190">
        <f>1.2*E23/(E25*E27)</f>
        <v>0.16</v>
      </c>
    </row>
    <row r="26" spans="1:13" x14ac:dyDescent="0.25">
      <c r="B26" s="53"/>
      <c r="G26" s="58"/>
    </row>
    <row r="27" spans="1:13" x14ac:dyDescent="0.25">
      <c r="B27" s="53" t="s">
        <v>16</v>
      </c>
      <c r="D27" s="59" t="s">
        <v>228</v>
      </c>
      <c r="E27" s="201">
        <v>1500</v>
      </c>
    </row>
    <row r="28" spans="1:13" ht="28.95" customHeight="1" x14ac:dyDescent="0.25"/>
    <row r="29" spans="1:13" ht="17.399999999999999" x14ac:dyDescent="0.25">
      <c r="A29" s="179" t="s">
        <v>225</v>
      </c>
      <c r="B29" s="179"/>
      <c r="C29" s="179"/>
      <c r="D29" s="179"/>
      <c r="E29" s="179"/>
      <c r="F29" s="180"/>
    </row>
    <row r="31" spans="1:13" x14ac:dyDescent="0.25">
      <c r="B31" s="53" t="s">
        <v>229</v>
      </c>
      <c r="E31" s="199">
        <v>7000</v>
      </c>
      <c r="G31" s="55" t="s">
        <v>279</v>
      </c>
    </row>
    <row r="32" spans="1:13" ht="13.8" thickBot="1" x14ac:dyDescent="0.3">
      <c r="B32" s="53"/>
      <c r="E32" s="54"/>
      <c r="G32" s="55"/>
    </row>
    <row r="33" spans="1:11" ht="16.2" thickBot="1" x14ac:dyDescent="0.3">
      <c r="B33" s="53" t="s">
        <v>19</v>
      </c>
      <c r="E33" s="199">
        <v>10</v>
      </c>
      <c r="G33" s="55" t="s">
        <v>232</v>
      </c>
      <c r="I33" s="52"/>
      <c r="J33" s="56" t="s">
        <v>27</v>
      </c>
      <c r="K33" s="190">
        <f>1.2*E31/(E33*E35)</f>
        <v>0.25454545454545452</v>
      </c>
    </row>
    <row r="34" spans="1:11" x14ac:dyDescent="0.25">
      <c r="B34" s="53"/>
      <c r="E34" s="54"/>
      <c r="G34" s="55"/>
    </row>
    <row r="35" spans="1:11" x14ac:dyDescent="0.25">
      <c r="B35" s="53" t="s">
        <v>16</v>
      </c>
      <c r="E35" s="199">
        <f>'Saisie agneaux'!C14*'Saisie agneaux'!C10</f>
        <v>3300</v>
      </c>
      <c r="G35" s="55"/>
    </row>
    <row r="36" spans="1:11" ht="10.5" customHeight="1" x14ac:dyDescent="0.25"/>
    <row r="37" spans="1:11" ht="13.8" thickBot="1" x14ac:dyDescent="0.3"/>
    <row r="38" spans="1:11" ht="18.75" customHeight="1" thickBot="1" x14ac:dyDescent="0.3">
      <c r="A38" s="210" t="s">
        <v>230</v>
      </c>
      <c r="B38" s="210"/>
      <c r="C38" s="210"/>
      <c r="D38" s="210"/>
      <c r="E38" s="210"/>
      <c r="F38" s="191">
        <f>K12+K25</f>
        <v>0.40806249999999999</v>
      </c>
      <c r="G38" s="60"/>
    </row>
    <row r="39" spans="1:11" s="65" customFormat="1" ht="6.75" customHeight="1" thickBot="1" x14ac:dyDescent="0.3">
      <c r="A39" s="61"/>
      <c r="B39" s="61"/>
      <c r="C39" s="61"/>
      <c r="D39" s="61"/>
      <c r="E39" s="61"/>
      <c r="F39" s="62"/>
      <c r="G39" s="63"/>
      <c r="H39" s="64"/>
    </row>
    <row r="40" spans="1:11" ht="18.75" customHeight="1" thickBot="1" x14ac:dyDescent="0.3">
      <c r="A40" s="210" t="s">
        <v>231</v>
      </c>
      <c r="B40" s="210"/>
      <c r="C40" s="210"/>
      <c r="D40" s="210"/>
      <c r="E40" s="210"/>
      <c r="F40" s="191">
        <f>K12+K33</f>
        <v>0.50260795454545448</v>
      </c>
      <c r="G40" s="60"/>
    </row>
    <row r="41" spans="1:11" ht="6.75" customHeight="1" x14ac:dyDescent="0.25">
      <c r="A41" s="66"/>
      <c r="B41" s="66"/>
      <c r="C41" s="66"/>
      <c r="D41" s="66"/>
      <c r="E41" s="66"/>
      <c r="F41" s="66"/>
    </row>
  </sheetData>
  <mergeCells count="4">
    <mergeCell ref="M1:Q1"/>
    <mergeCell ref="A21:D21"/>
    <mergeCell ref="A38:E38"/>
    <mergeCell ref="A40:E40"/>
  </mergeCells>
  <phoneticPr fontId="6" type="noConversion"/>
  <printOptions horizontalCentered="1" verticalCentered="1"/>
  <pageMargins left="0.15748031496062992" right="0.15748031496062992" top="7.874015748031496E-2" bottom="0.11811023622047245" header="0.17" footer="0.17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Vte directe</vt:lpstr>
      <vt:lpstr>Viande</vt:lpstr>
      <vt:lpstr>Saisie agneaux</vt:lpstr>
      <vt:lpstr>Marge merguez</vt:lpstr>
      <vt:lpstr>Utilitaire</vt:lpstr>
      <vt:lpstr>véhicule</vt:lpstr>
      <vt:lpstr>'Marge merguez'!Zone_d_impression</vt:lpstr>
      <vt:lpstr>véhicule!Zone_d_impression</vt:lpstr>
      <vt:lpstr>'Vte directe'!Zone_d_impression</vt:lpstr>
    </vt:vector>
  </TitlesOfParts>
  <Company>Chambre d'Agriculture 04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Pierre Mary</dc:creator>
  <cp:lastModifiedBy>Claire Charret</cp:lastModifiedBy>
  <cp:lastPrinted>2018-12-05T07:31:39Z</cp:lastPrinted>
  <dcterms:created xsi:type="dcterms:W3CDTF">2010-02-05T09:15:29Z</dcterms:created>
  <dcterms:modified xsi:type="dcterms:W3CDTF">2020-07-03T09:54:24Z</dcterms:modified>
</cp:coreProperties>
</file>